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activeTab="1"/>
  </bookViews>
  <sheets>
    <sheet name="TASSO ASSENZA 2024" sheetId="1" r:id="rId1"/>
    <sheet name="TASSO ASSENZA 2025" sheetId="6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C41"/>
  <c r="C37" i="6"/>
  <c r="E37"/>
  <c r="G37" s="1"/>
  <c r="C40"/>
  <c r="C41" s="1"/>
  <c r="C36"/>
  <c r="C35"/>
  <c r="C23"/>
  <c r="E23" s="1"/>
  <c r="G23" s="1"/>
  <c r="C18"/>
  <c r="E18" s="1"/>
  <c r="G18" s="1"/>
  <c r="E36"/>
  <c r="G36" s="1"/>
  <c r="C29"/>
  <c r="C25"/>
  <c r="C24"/>
  <c r="C19"/>
  <c r="C17"/>
  <c r="E19"/>
  <c r="G19" s="1"/>
  <c r="F19"/>
  <c r="C30"/>
  <c r="E30" s="1"/>
  <c r="G30" s="1"/>
  <c r="E24"/>
  <c r="G24" s="1"/>
  <c r="C36" i="1"/>
  <c r="E36" s="1"/>
  <c r="C30"/>
  <c r="C24"/>
  <c r="C18"/>
  <c r="E18" s="1"/>
  <c r="F36" i="6"/>
  <c r="E35"/>
  <c r="G35" s="1"/>
  <c r="G31"/>
  <c r="F31"/>
  <c r="E31"/>
  <c r="C31"/>
  <c r="E29"/>
  <c r="G29" s="1"/>
  <c r="F25"/>
  <c r="E25"/>
  <c r="G25" s="1"/>
  <c r="E17"/>
  <c r="G17" s="1"/>
  <c r="E37" i="1"/>
  <c r="C37"/>
  <c r="C35"/>
  <c r="E35" s="1"/>
  <c r="C31"/>
  <c r="E31" s="1"/>
  <c r="E30"/>
  <c r="C29"/>
  <c r="E29" s="1"/>
  <c r="C25"/>
  <c r="E25" s="1"/>
  <c r="E24"/>
  <c r="C23"/>
  <c r="C19"/>
  <c r="E19" s="1"/>
  <c r="C17"/>
  <c r="E17" s="1"/>
  <c r="F37" i="6" l="1"/>
  <c r="F30"/>
  <c r="F24"/>
  <c r="F18"/>
  <c r="F17"/>
  <c r="F23"/>
  <c r="F29"/>
  <c r="F35"/>
  <c r="E23" i="1"/>
  <c r="C40"/>
  <c r="G36" l="1"/>
  <c r="G37"/>
  <c r="F36"/>
  <c r="F37"/>
  <c r="F31"/>
  <c r="G30"/>
  <c r="G31"/>
  <c r="F30"/>
  <c r="G24"/>
  <c r="G25"/>
  <c r="F24"/>
  <c r="F25"/>
  <c r="G18"/>
  <c r="G19"/>
  <c r="F18"/>
  <c r="F19"/>
  <c r="G17" l="1"/>
  <c r="F35"/>
  <c r="G35"/>
  <c r="F29"/>
  <c r="G29"/>
  <c r="F23" l="1"/>
  <c r="G23"/>
</calcChain>
</file>

<file path=xl/sharedStrings.xml><?xml version="1.0" encoding="utf-8"?>
<sst xmlns="http://schemas.openxmlformats.org/spreadsheetml/2006/main" count="100" uniqueCount="24">
  <si>
    <t>RILEVAZIONE TRIMESTRALE SULLE PERCENTUALI DI ASSENZA E PRESENZA DEI DIPENDENTI DELLE UNITA' ORGANIZZATIVE DI LIVELLO DIRIGENZIALE</t>
  </si>
  <si>
    <t>ANNO 2024</t>
  </si>
  <si>
    <t>Gennaio- Febbraio -Marzo</t>
  </si>
  <si>
    <t>UNITA' ORGANIZZATIVA DI LIVELLO DIRIGENZIALE</t>
  </si>
  <si>
    <t>Aprile- Maggio- Giugno</t>
  </si>
  <si>
    <t>Luglio - Agosto - Settembre</t>
  </si>
  <si>
    <t>Ottobre- Novembre- Dicembre</t>
  </si>
  <si>
    <t>%  ASSENZA</t>
  </si>
  <si>
    <t>% PRESENZA</t>
  </si>
  <si>
    <t>GG ASSENZA</t>
  </si>
  <si>
    <t>GG PRESENZA</t>
  </si>
  <si>
    <t>ANNO 2025</t>
  </si>
  <si>
    <t>Via Corsica 1</t>
  </si>
  <si>
    <t>26041 Casalmaggiore</t>
  </si>
  <si>
    <t>Tel. 0375 203122</t>
  </si>
  <si>
    <t>ufficiodipiano@concass.it</t>
  </si>
  <si>
    <t>amministrazione@concass.it</t>
  </si>
  <si>
    <t>AREA PROGRAMMAZIONE</t>
  </si>
  <si>
    <t>AREA SERVIZI</t>
  </si>
  <si>
    <t>AREA AMMINISTRATIVA</t>
  </si>
  <si>
    <t>GG LAVORATIVI X UNITA' PERSONALE</t>
  </si>
  <si>
    <t>tot GIORNI</t>
  </si>
  <si>
    <t>tot GIORNI/unità personale</t>
  </si>
  <si>
    <t>Le assenze sono state calcolate tenendo conto di tutti i giorni di mancata presenza lavorativa del personale in servizio, verificatasi a qualunque
titolo: malattia, ferie, permessi, aspettativa, astensione obbligatoria.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</si>
</sst>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/>
    <xf numFmtId="12" fontId="0" fillId="0" borderId="0" xfId="0" applyNumberFormat="1"/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1" applyAlignment="1" applyProtection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/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1</xdr:col>
      <xdr:colOff>2847974</xdr:colOff>
      <xdr:row>8</xdr:row>
      <xdr:rowOff>19050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9" y="381000"/>
          <a:ext cx="2847975" cy="1162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1</xdr:col>
      <xdr:colOff>2847974</xdr:colOff>
      <xdr:row>8</xdr:row>
      <xdr:rowOff>19050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9" y="381000"/>
          <a:ext cx="2847975" cy="1162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mministrazione@concass.it" TargetMode="External"/><Relationship Id="rId1" Type="http://schemas.openxmlformats.org/officeDocument/2006/relationships/hyperlink" Target="mailto:ufficiodipiano@concass.i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mministrazione@concass.it" TargetMode="External"/><Relationship Id="rId1" Type="http://schemas.openxmlformats.org/officeDocument/2006/relationships/hyperlink" Target="mailto:ufficiodipiano@concass.it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K41"/>
  <sheetViews>
    <sheetView topLeftCell="A22" workbookViewId="0">
      <selection activeCell="D52" sqref="D52"/>
    </sheetView>
  </sheetViews>
  <sheetFormatPr defaultRowHeight="15"/>
  <cols>
    <col min="2" max="2" width="42.7109375" customWidth="1"/>
    <col min="3" max="4" width="15.5703125" style="3" customWidth="1"/>
    <col min="5" max="5" width="17" style="3" customWidth="1"/>
    <col min="6" max="6" width="15.5703125" style="3" customWidth="1"/>
    <col min="7" max="7" width="26.5703125" style="3" customWidth="1"/>
    <col min="11" max="11" width="12.7109375" customWidth="1"/>
    <col min="12" max="12" width="14" customWidth="1"/>
    <col min="13" max="13" width="15.140625" customWidth="1"/>
    <col min="14" max="14" width="18" customWidth="1"/>
  </cols>
  <sheetData>
    <row r="4" spans="2:11">
      <c r="G4" s="9" t="s">
        <v>12</v>
      </c>
    </row>
    <row r="5" spans="2:11">
      <c r="G5" s="9" t="s">
        <v>13</v>
      </c>
    </row>
    <row r="6" spans="2:11">
      <c r="G6" s="9" t="s">
        <v>14</v>
      </c>
    </row>
    <row r="7" spans="2:11">
      <c r="G7" s="10" t="s">
        <v>15</v>
      </c>
    </row>
    <row r="8" spans="2:11">
      <c r="G8" s="10" t="s">
        <v>16</v>
      </c>
    </row>
    <row r="11" spans="2:11">
      <c r="B11" s="1" t="s">
        <v>0</v>
      </c>
      <c r="C11" s="7"/>
      <c r="D11" s="7"/>
      <c r="E11" s="7"/>
    </row>
    <row r="12" spans="2:11" ht="39" customHeight="1">
      <c r="B12" s="25" t="s">
        <v>23</v>
      </c>
      <c r="C12" s="25"/>
      <c r="D12" s="25"/>
      <c r="E12" s="25"/>
      <c r="F12" s="25"/>
      <c r="G12" s="25"/>
    </row>
    <row r="13" spans="2:11" ht="18" customHeight="1">
      <c r="B13" s="24"/>
      <c r="C13" s="24"/>
      <c r="D13" s="24"/>
      <c r="E13" s="24"/>
      <c r="F13" s="24"/>
      <c r="G13" s="24"/>
    </row>
    <row r="14" spans="2:11">
      <c r="B14" s="5" t="s">
        <v>1</v>
      </c>
      <c r="C14" s="14"/>
      <c r="D14" s="14"/>
      <c r="E14" s="14"/>
      <c r="F14" s="15"/>
      <c r="G14" s="15"/>
    </row>
    <row r="15" spans="2:11">
      <c r="B15" s="5" t="s">
        <v>2</v>
      </c>
    </row>
    <row r="16" spans="2:11" ht="53.25" customHeight="1">
      <c r="B16" s="16" t="s">
        <v>3</v>
      </c>
      <c r="C16" s="17" t="s">
        <v>20</v>
      </c>
      <c r="D16" s="17" t="s">
        <v>9</v>
      </c>
      <c r="E16" s="17" t="s">
        <v>10</v>
      </c>
      <c r="F16" s="17" t="s">
        <v>7</v>
      </c>
      <c r="G16" s="17" t="s">
        <v>8</v>
      </c>
      <c r="K16" s="6"/>
    </row>
    <row r="17" spans="2:7">
      <c r="B17" s="2" t="s">
        <v>17</v>
      </c>
      <c r="C17" s="4">
        <f>(22+21+21)*3</f>
        <v>192</v>
      </c>
      <c r="D17" s="2">
        <v>10.5</v>
      </c>
      <c r="E17" s="4">
        <f>C17-D17</f>
        <v>181.5</v>
      </c>
      <c r="F17" s="8">
        <f>D17/C17*100</f>
        <v>5.46875</v>
      </c>
      <c r="G17" s="8">
        <f>E17/C17*100</f>
        <v>94.53125</v>
      </c>
    </row>
    <row r="18" spans="2:7">
      <c r="B18" s="2" t="s">
        <v>18</v>
      </c>
      <c r="C18" s="4">
        <f>(22+21+21)*10</f>
        <v>640</v>
      </c>
      <c r="D18" s="2">
        <v>71.25</v>
      </c>
      <c r="E18" s="4">
        <f>C18-D18</f>
        <v>568.75</v>
      </c>
      <c r="F18" s="8">
        <f t="shared" ref="F18:F19" si="0">D18/C18*100</f>
        <v>11.1328125</v>
      </c>
      <c r="G18" s="8">
        <f t="shared" ref="G18:G19" si="1">E18/C18*100</f>
        <v>88.8671875</v>
      </c>
    </row>
    <row r="19" spans="2:7">
      <c r="B19" s="2" t="s">
        <v>19</v>
      </c>
      <c r="C19" s="4">
        <f>(22+21+21)*2</f>
        <v>128</v>
      </c>
      <c r="D19" s="2">
        <v>7</v>
      </c>
      <c r="E19" s="4">
        <f t="shared" ref="E19" si="2">C19-D19</f>
        <v>121</v>
      </c>
      <c r="F19" s="8">
        <f t="shared" si="0"/>
        <v>5.46875</v>
      </c>
      <c r="G19" s="8">
        <f t="shared" si="1"/>
        <v>94.53125</v>
      </c>
    </row>
    <row r="20" spans="2:7" s="11" customFormat="1">
      <c r="C20" s="12"/>
      <c r="D20" s="12"/>
      <c r="E20" s="12"/>
      <c r="F20" s="13"/>
      <c r="G20" s="13"/>
    </row>
    <row r="21" spans="2:7">
      <c r="B21" s="5" t="s">
        <v>4</v>
      </c>
    </row>
    <row r="22" spans="2:7" ht="45">
      <c r="B22" s="16" t="s">
        <v>3</v>
      </c>
      <c r="C22" s="17" t="s">
        <v>20</v>
      </c>
      <c r="D22" s="17" t="s">
        <v>9</v>
      </c>
      <c r="E22" s="17" t="s">
        <v>10</v>
      </c>
      <c r="F22" s="17" t="s">
        <v>7</v>
      </c>
      <c r="G22" s="17" t="s">
        <v>8</v>
      </c>
    </row>
    <row r="23" spans="2:7">
      <c r="B23" s="2" t="s">
        <v>17</v>
      </c>
      <c r="C23" s="4">
        <f>(19+22+20)*3</f>
        <v>183</v>
      </c>
      <c r="D23" s="4">
        <v>24.33</v>
      </c>
      <c r="E23" s="4">
        <f>C23-D23</f>
        <v>158.67000000000002</v>
      </c>
      <c r="F23" s="8">
        <f>D23/C23*100</f>
        <v>13.295081967213113</v>
      </c>
      <c r="G23" s="8">
        <f>E23/C23*100</f>
        <v>86.704918032786892</v>
      </c>
    </row>
    <row r="24" spans="2:7">
      <c r="B24" s="2" t="s">
        <v>18</v>
      </c>
      <c r="C24" s="4">
        <f>(19+22+20)*10</f>
        <v>610</v>
      </c>
      <c r="D24" s="4">
        <v>73.25</v>
      </c>
      <c r="E24" s="4">
        <f t="shared" ref="E24:E25" si="3">C24-D24</f>
        <v>536.75</v>
      </c>
      <c r="F24" s="8">
        <f t="shared" ref="F24:F25" si="4">D24/C24*100</f>
        <v>12.008196721311476</v>
      </c>
      <c r="G24" s="8">
        <f t="shared" ref="G24:G25" si="5">E24/C24*100</f>
        <v>87.991803278688536</v>
      </c>
    </row>
    <row r="25" spans="2:7">
      <c r="B25" s="2" t="s">
        <v>19</v>
      </c>
      <c r="C25" s="4">
        <f>(19+22+20)*2</f>
        <v>122</v>
      </c>
      <c r="D25" s="4">
        <v>14.16</v>
      </c>
      <c r="E25" s="4">
        <f t="shared" si="3"/>
        <v>107.84</v>
      </c>
      <c r="F25" s="8">
        <f t="shared" si="4"/>
        <v>11.60655737704918</v>
      </c>
      <c r="G25" s="8">
        <f t="shared" si="5"/>
        <v>88.393442622950829</v>
      </c>
    </row>
    <row r="26" spans="2:7">
      <c r="B26" s="11"/>
      <c r="C26" s="12"/>
      <c r="D26" s="12"/>
      <c r="E26" s="12"/>
      <c r="F26" s="13"/>
      <c r="G26" s="13"/>
    </row>
    <row r="27" spans="2:7">
      <c r="B27" s="5" t="s">
        <v>5</v>
      </c>
    </row>
    <row r="28" spans="2:7" ht="45">
      <c r="B28" s="16" t="s">
        <v>3</v>
      </c>
      <c r="C28" s="17" t="s">
        <v>20</v>
      </c>
      <c r="D28" s="17" t="s">
        <v>9</v>
      </c>
      <c r="E28" s="17" t="s">
        <v>10</v>
      </c>
      <c r="F28" s="17" t="s">
        <v>7</v>
      </c>
      <c r="G28" s="17" t="s">
        <v>8</v>
      </c>
    </row>
    <row r="29" spans="2:7">
      <c r="B29" s="2" t="s">
        <v>17</v>
      </c>
      <c r="C29" s="4">
        <f>(23+21+21)*3</f>
        <v>195</v>
      </c>
      <c r="D29" s="4">
        <v>32.159999999999997</v>
      </c>
      <c r="E29" s="4">
        <f>C29-D29</f>
        <v>162.84</v>
      </c>
      <c r="F29" s="8">
        <f>D29/C29*100</f>
        <v>16.492307692307691</v>
      </c>
      <c r="G29" s="8">
        <f>E29/C29*100</f>
        <v>83.507692307692309</v>
      </c>
    </row>
    <row r="30" spans="2:7">
      <c r="B30" s="2" t="s">
        <v>18</v>
      </c>
      <c r="C30" s="4">
        <f>(23+21+21)*10</f>
        <v>650</v>
      </c>
      <c r="D30" s="4">
        <v>137.91999999999999</v>
      </c>
      <c r="E30" s="4">
        <f t="shared" ref="E30:E31" si="6">C30-D30</f>
        <v>512.08000000000004</v>
      </c>
      <c r="F30" s="8">
        <f>D30/C30*100</f>
        <v>21.218461538461536</v>
      </c>
      <c r="G30" s="8">
        <f t="shared" ref="G30:G31" si="7">E30/C30*100</f>
        <v>78.781538461538474</v>
      </c>
    </row>
    <row r="31" spans="2:7">
      <c r="B31" s="2" t="s">
        <v>19</v>
      </c>
      <c r="C31" s="4">
        <f>(23+21+21)*2</f>
        <v>130</v>
      </c>
      <c r="D31" s="4">
        <v>24.33</v>
      </c>
      <c r="E31" s="4">
        <f t="shared" si="6"/>
        <v>105.67</v>
      </c>
      <c r="F31" s="8">
        <f>D31/C31*100</f>
        <v>18.715384615384615</v>
      </c>
      <c r="G31" s="8">
        <f t="shared" si="7"/>
        <v>81.284615384615392</v>
      </c>
    </row>
    <row r="32" spans="2:7">
      <c r="B32" s="11"/>
      <c r="C32" s="12"/>
      <c r="D32" s="12"/>
      <c r="E32" s="12"/>
      <c r="F32" s="13"/>
      <c r="G32" s="13"/>
    </row>
    <row r="33" spans="2:7">
      <c r="B33" s="5" t="s">
        <v>6</v>
      </c>
    </row>
    <row r="34" spans="2:7" ht="45">
      <c r="B34" s="18" t="s">
        <v>3</v>
      </c>
      <c r="C34" s="17" t="s">
        <v>20</v>
      </c>
      <c r="D34" s="17" t="s">
        <v>9</v>
      </c>
      <c r="E34" s="17" t="s">
        <v>10</v>
      </c>
      <c r="F34" s="17" t="s">
        <v>7</v>
      </c>
      <c r="G34" s="17" t="s">
        <v>8</v>
      </c>
    </row>
    <row r="35" spans="2:7">
      <c r="B35" s="2" t="s">
        <v>17</v>
      </c>
      <c r="C35" s="4">
        <f>(23+19+20)*3</f>
        <v>186</v>
      </c>
      <c r="D35" s="4">
        <v>24.33</v>
      </c>
      <c r="E35" s="4">
        <f>C35-D35</f>
        <v>161.67000000000002</v>
      </c>
      <c r="F35" s="8">
        <f>D35/C35*100</f>
        <v>13.080645161290322</v>
      </c>
      <c r="G35" s="8">
        <f>E35/C35*100</f>
        <v>86.91935483870968</v>
      </c>
    </row>
    <row r="36" spans="2:7">
      <c r="B36" s="2" t="s">
        <v>18</v>
      </c>
      <c r="C36" s="4">
        <f>(23+19+20)*10</f>
        <v>620</v>
      </c>
      <c r="D36" s="4">
        <v>68.42</v>
      </c>
      <c r="E36" s="4">
        <f t="shared" ref="E36:E37" si="8">C36-D36</f>
        <v>551.58000000000004</v>
      </c>
      <c r="F36" s="8">
        <f t="shared" ref="F36:F37" si="9">D36/C36*100</f>
        <v>11.035483870967742</v>
      </c>
      <c r="G36" s="8">
        <f t="shared" ref="G36:G37" si="10">E36/C36*100</f>
        <v>88.964516129032262</v>
      </c>
    </row>
    <row r="37" spans="2:7">
      <c r="B37" s="2" t="s">
        <v>19</v>
      </c>
      <c r="C37" s="4">
        <f>(23+19+20)*2</f>
        <v>124</v>
      </c>
      <c r="D37" s="4">
        <v>14.08</v>
      </c>
      <c r="E37" s="4">
        <f t="shared" si="8"/>
        <v>109.92</v>
      </c>
      <c r="F37" s="8">
        <f t="shared" si="9"/>
        <v>11.35483870967742</v>
      </c>
      <c r="G37" s="8">
        <f t="shared" si="10"/>
        <v>88.645161290322577</v>
      </c>
    </row>
    <row r="40" spans="2:7">
      <c r="B40" t="s">
        <v>21</v>
      </c>
      <c r="C40" s="3">
        <f>C17+C18+C19+C23+C24+C25+C29+C30+C31+C35+C36+C37</f>
        <v>3780</v>
      </c>
    </row>
    <row r="41" spans="2:7">
      <c r="B41" t="s">
        <v>22</v>
      </c>
      <c r="C41" s="3">
        <f>C40/(3+10+2)</f>
        <v>252</v>
      </c>
    </row>
  </sheetData>
  <mergeCells count="1">
    <mergeCell ref="B12:G12"/>
  </mergeCells>
  <hyperlinks>
    <hyperlink ref="G7" r:id="rId1" display="mailto:ufficiodipiano@concass.it"/>
    <hyperlink ref="G8" r:id="rId2" display="mailto:amministrazione@concass.it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B4:K41"/>
  <sheetViews>
    <sheetView tabSelected="1" topLeftCell="A4" workbookViewId="0">
      <selection activeCell="D20" sqref="D20"/>
    </sheetView>
  </sheetViews>
  <sheetFormatPr defaultRowHeight="15"/>
  <cols>
    <col min="2" max="2" width="42.7109375" customWidth="1"/>
    <col min="3" max="4" width="15.5703125" style="3" customWidth="1"/>
    <col min="5" max="5" width="17" style="3" customWidth="1"/>
    <col min="6" max="6" width="15.5703125" style="3" customWidth="1"/>
    <col min="7" max="7" width="26.5703125" style="3" customWidth="1"/>
    <col min="11" max="11" width="12.7109375" customWidth="1"/>
    <col min="12" max="12" width="14" customWidth="1"/>
    <col min="13" max="13" width="15.140625" customWidth="1"/>
    <col min="14" max="14" width="18" customWidth="1"/>
  </cols>
  <sheetData>
    <row r="4" spans="2:11">
      <c r="G4" s="9" t="s">
        <v>12</v>
      </c>
    </row>
    <row r="5" spans="2:11">
      <c r="G5" s="9" t="s">
        <v>13</v>
      </c>
    </row>
    <row r="6" spans="2:11">
      <c r="G6" s="9" t="s">
        <v>14</v>
      </c>
    </row>
    <row r="7" spans="2:11">
      <c r="G7" s="10" t="s">
        <v>15</v>
      </c>
    </row>
    <row r="8" spans="2:11">
      <c r="G8" s="10" t="s">
        <v>16</v>
      </c>
    </row>
    <row r="11" spans="2:11">
      <c r="B11" s="1" t="s">
        <v>0</v>
      </c>
      <c r="C11" s="7"/>
      <c r="D11" s="7"/>
      <c r="E11" s="7"/>
    </row>
    <row r="12" spans="2:11" ht="39" customHeight="1">
      <c r="B12" s="25" t="s">
        <v>23</v>
      </c>
      <c r="C12" s="25"/>
      <c r="D12" s="25"/>
      <c r="E12" s="25"/>
      <c r="F12" s="25"/>
      <c r="G12" s="25"/>
    </row>
    <row r="13" spans="2:11" ht="20.25" customHeight="1">
      <c r="B13" s="24"/>
      <c r="C13" s="24"/>
      <c r="D13" s="24"/>
      <c r="E13" s="24"/>
      <c r="F13" s="24"/>
      <c r="G13" s="24"/>
    </row>
    <row r="14" spans="2:11">
      <c r="B14" s="19" t="s">
        <v>11</v>
      </c>
      <c r="C14" s="14"/>
      <c r="D14" s="14"/>
      <c r="E14" s="14"/>
      <c r="F14" s="15"/>
      <c r="G14" s="15"/>
    </row>
    <row r="15" spans="2:11">
      <c r="B15" s="19" t="s">
        <v>2</v>
      </c>
      <c r="C15" s="20"/>
      <c r="D15" s="20"/>
      <c r="E15" s="20"/>
      <c r="F15" s="20"/>
      <c r="G15" s="20"/>
    </row>
    <row r="16" spans="2:11" ht="53.25" customHeight="1">
      <c r="B16" s="21" t="s">
        <v>3</v>
      </c>
      <c r="C16" s="22" t="s">
        <v>20</v>
      </c>
      <c r="D16" s="22" t="s">
        <v>9</v>
      </c>
      <c r="E16" s="22" t="s">
        <v>10</v>
      </c>
      <c r="F16" s="22" t="s">
        <v>7</v>
      </c>
      <c r="G16" s="22" t="s">
        <v>8</v>
      </c>
      <c r="K16" s="6"/>
    </row>
    <row r="17" spans="2:7">
      <c r="B17" s="2" t="s">
        <v>17</v>
      </c>
      <c r="C17" s="4">
        <f>(21+20+21)*3</f>
        <v>186</v>
      </c>
      <c r="D17" s="2">
        <v>26.66</v>
      </c>
      <c r="E17" s="4">
        <f>C17-D17</f>
        <v>159.34</v>
      </c>
      <c r="F17" s="8">
        <f>D17/C17*100</f>
        <v>14.333333333333334</v>
      </c>
      <c r="G17" s="8">
        <f>E17/C17*100</f>
        <v>85.666666666666671</v>
      </c>
    </row>
    <row r="18" spans="2:7">
      <c r="B18" s="2" t="s">
        <v>18</v>
      </c>
      <c r="C18" s="4">
        <f>(21+20+21)*11</f>
        <v>682</v>
      </c>
      <c r="D18" s="2">
        <v>56.33</v>
      </c>
      <c r="E18" s="4">
        <f>C18-D18</f>
        <v>625.66999999999996</v>
      </c>
      <c r="F18" s="8">
        <f t="shared" ref="F18:F19" si="0">D18/C18*100</f>
        <v>8.2595307917888565</v>
      </c>
      <c r="G18" s="8">
        <f t="shared" ref="G18:G19" si="1">E18/C18*100</f>
        <v>91.740469208211138</v>
      </c>
    </row>
    <row r="19" spans="2:7">
      <c r="B19" s="2" t="s">
        <v>19</v>
      </c>
      <c r="C19" s="4">
        <f>(21+20+21)*2</f>
        <v>124</v>
      </c>
      <c r="D19" s="2">
        <v>7.58</v>
      </c>
      <c r="E19" s="4">
        <f t="shared" ref="E19" si="2">C19-D19</f>
        <v>116.42</v>
      </c>
      <c r="F19" s="8">
        <f t="shared" si="0"/>
        <v>6.1129032258064511</v>
      </c>
      <c r="G19" s="8">
        <f t="shared" si="1"/>
        <v>93.887096774193552</v>
      </c>
    </row>
    <row r="20" spans="2:7" s="11" customFormat="1">
      <c r="C20" s="12"/>
      <c r="D20" s="12"/>
      <c r="E20" s="12"/>
      <c r="F20" s="13"/>
      <c r="G20" s="13"/>
    </row>
    <row r="21" spans="2:7">
      <c r="B21" s="19" t="s">
        <v>4</v>
      </c>
      <c r="C21" s="20"/>
      <c r="D21" s="20"/>
      <c r="E21" s="20"/>
      <c r="F21" s="20"/>
      <c r="G21" s="20"/>
    </row>
    <row r="22" spans="2:7" ht="45">
      <c r="B22" s="21" t="s">
        <v>3</v>
      </c>
      <c r="C22" s="22" t="s">
        <v>20</v>
      </c>
      <c r="D22" s="22" t="s">
        <v>9</v>
      </c>
      <c r="E22" s="22" t="s">
        <v>10</v>
      </c>
      <c r="F22" s="22" t="s">
        <v>7</v>
      </c>
      <c r="G22" s="22" t="s">
        <v>8</v>
      </c>
    </row>
    <row r="23" spans="2:7">
      <c r="B23" s="2" t="s">
        <v>17</v>
      </c>
      <c r="C23" s="4">
        <f>(20+21+20)*3</f>
        <v>183</v>
      </c>
      <c r="D23" s="4"/>
      <c r="E23" s="4">
        <f>C23-D23</f>
        <v>183</v>
      </c>
      <c r="F23" s="8">
        <f>D23/C23*100</f>
        <v>0</v>
      </c>
      <c r="G23" s="8">
        <f>E23/C23*100</f>
        <v>100</v>
      </c>
    </row>
    <row r="24" spans="2:7">
      <c r="B24" s="2" t="s">
        <v>18</v>
      </c>
      <c r="C24" s="4">
        <f>(20+21+20)*11</f>
        <v>671</v>
      </c>
      <c r="D24" s="4"/>
      <c r="E24" s="4">
        <f t="shared" ref="E24:E25" si="3">C24-D24</f>
        <v>671</v>
      </c>
      <c r="F24" s="8">
        <f t="shared" ref="F24:F25" si="4">D24/C24*100</f>
        <v>0</v>
      </c>
      <c r="G24" s="8">
        <f t="shared" ref="G24:G25" si="5">E24/C24*100</f>
        <v>100</v>
      </c>
    </row>
    <row r="25" spans="2:7">
      <c r="B25" s="2" t="s">
        <v>19</v>
      </c>
      <c r="C25" s="4">
        <f>(20+21+20)*2</f>
        <v>122</v>
      </c>
      <c r="D25" s="4"/>
      <c r="E25" s="4">
        <f t="shared" si="3"/>
        <v>122</v>
      </c>
      <c r="F25" s="8">
        <f t="shared" si="4"/>
        <v>0</v>
      </c>
      <c r="G25" s="8">
        <f t="shared" si="5"/>
        <v>100</v>
      </c>
    </row>
    <row r="26" spans="2:7">
      <c r="B26" s="11"/>
      <c r="C26" s="12"/>
      <c r="D26" s="12"/>
      <c r="E26" s="12"/>
      <c r="F26" s="13"/>
      <c r="G26" s="13"/>
    </row>
    <row r="27" spans="2:7">
      <c r="B27" s="19" t="s">
        <v>5</v>
      </c>
      <c r="C27" s="20"/>
      <c r="D27" s="20"/>
      <c r="E27" s="20"/>
      <c r="F27" s="20"/>
      <c r="G27" s="20"/>
    </row>
    <row r="28" spans="2:7" ht="45">
      <c r="B28" s="21" t="s">
        <v>3</v>
      </c>
      <c r="C28" s="22" t="s">
        <v>20</v>
      </c>
      <c r="D28" s="22" t="s">
        <v>9</v>
      </c>
      <c r="E28" s="22" t="s">
        <v>10</v>
      </c>
      <c r="F28" s="22" t="s">
        <v>7</v>
      </c>
      <c r="G28" s="22" t="s">
        <v>8</v>
      </c>
    </row>
    <row r="29" spans="2:7">
      <c r="B29" s="2" t="s">
        <v>17</v>
      </c>
      <c r="C29" s="4">
        <f>(23+21+21)*3</f>
        <v>195</v>
      </c>
      <c r="D29" s="4"/>
      <c r="E29" s="4">
        <f>C29-D29</f>
        <v>195</v>
      </c>
      <c r="F29" s="8">
        <f>D29/C29*100</f>
        <v>0</v>
      </c>
      <c r="G29" s="8">
        <f>E29/C29*100</f>
        <v>100</v>
      </c>
    </row>
    <row r="30" spans="2:7">
      <c r="B30" s="2" t="s">
        <v>18</v>
      </c>
      <c r="C30" s="4">
        <f>(23+21+21)*11</f>
        <v>715</v>
      </c>
      <c r="D30" s="4"/>
      <c r="E30" s="4">
        <f t="shared" ref="E30:E31" si="6">C30-D30</f>
        <v>715</v>
      </c>
      <c r="F30" s="8">
        <f>D30/C30*100</f>
        <v>0</v>
      </c>
      <c r="G30" s="8">
        <f t="shared" ref="G30:G31" si="7">E30/C30*100</f>
        <v>100</v>
      </c>
    </row>
    <row r="31" spans="2:7">
      <c r="B31" s="2" t="s">
        <v>19</v>
      </c>
      <c r="C31" s="4">
        <f>(23+21+21)*2</f>
        <v>130</v>
      </c>
      <c r="D31" s="4"/>
      <c r="E31" s="4">
        <f t="shared" si="6"/>
        <v>130</v>
      </c>
      <c r="F31" s="8">
        <f>D31/C31*100</f>
        <v>0</v>
      </c>
      <c r="G31" s="8">
        <f t="shared" si="7"/>
        <v>100</v>
      </c>
    </row>
    <row r="32" spans="2:7">
      <c r="B32" s="11"/>
      <c r="C32" s="12"/>
      <c r="D32" s="12"/>
      <c r="E32" s="12"/>
      <c r="F32" s="13"/>
      <c r="G32" s="13"/>
    </row>
    <row r="33" spans="2:7">
      <c r="B33" s="19" t="s">
        <v>6</v>
      </c>
      <c r="C33" s="20"/>
      <c r="D33" s="20"/>
      <c r="E33" s="20"/>
      <c r="F33" s="20"/>
      <c r="G33" s="20"/>
    </row>
    <row r="34" spans="2:7" ht="45">
      <c r="B34" s="23" t="s">
        <v>3</v>
      </c>
      <c r="C34" s="22" t="s">
        <v>20</v>
      </c>
      <c r="D34" s="22" t="s">
        <v>9</v>
      </c>
      <c r="E34" s="22" t="s">
        <v>10</v>
      </c>
      <c r="F34" s="22" t="s">
        <v>7</v>
      </c>
      <c r="G34" s="22" t="s">
        <v>8</v>
      </c>
    </row>
    <row r="35" spans="2:7">
      <c r="B35" s="2" t="s">
        <v>17</v>
      </c>
      <c r="C35" s="4">
        <f>(23+21+19)*3</f>
        <v>189</v>
      </c>
      <c r="D35" s="4"/>
      <c r="E35" s="4">
        <f>C35-D35</f>
        <v>189</v>
      </c>
      <c r="F35" s="8">
        <f>D35/C35*100</f>
        <v>0</v>
      </c>
      <c r="G35" s="8">
        <f>E35/C35*100</f>
        <v>100</v>
      </c>
    </row>
    <row r="36" spans="2:7">
      <c r="B36" s="2" t="s">
        <v>18</v>
      </c>
      <c r="C36" s="4">
        <f>(23+21+19)*11</f>
        <v>693</v>
      </c>
      <c r="D36" s="4"/>
      <c r="E36" s="4">
        <f t="shared" ref="E36:E37" si="8">C36-D36</f>
        <v>693</v>
      </c>
      <c r="F36" s="8">
        <f t="shared" ref="F36:F37" si="9">D36/C36*100</f>
        <v>0</v>
      </c>
      <c r="G36" s="8">
        <f t="shared" ref="G36:G37" si="10">E36/C36*100</f>
        <v>100</v>
      </c>
    </row>
    <row r="37" spans="2:7">
      <c r="B37" s="2" t="s">
        <v>19</v>
      </c>
      <c r="C37" s="4">
        <f>(23+21+19)*2</f>
        <v>126</v>
      </c>
      <c r="D37" s="4"/>
      <c r="E37" s="4">
        <f t="shared" si="8"/>
        <v>126</v>
      </c>
      <c r="F37" s="8">
        <f t="shared" si="9"/>
        <v>0</v>
      </c>
      <c r="G37" s="8">
        <f t="shared" si="10"/>
        <v>100</v>
      </c>
    </row>
    <row r="40" spans="2:7">
      <c r="B40" t="s">
        <v>21</v>
      </c>
      <c r="C40" s="3">
        <f>C17+C18+C19+C23+C24+C25+C29+C30+C31+C35+C36+C37</f>
        <v>4016</v>
      </c>
    </row>
    <row r="41" spans="2:7">
      <c r="B41" t="s">
        <v>22</v>
      </c>
      <c r="C41" s="3">
        <f>C40/(3+11+2)</f>
        <v>251</v>
      </c>
    </row>
  </sheetData>
  <mergeCells count="1">
    <mergeCell ref="B12:G12"/>
  </mergeCells>
  <hyperlinks>
    <hyperlink ref="G7" r:id="rId1" display="mailto:ufficiodipiano@concass.it"/>
    <hyperlink ref="G8" r:id="rId2" display="mailto:amministrazione@concass.it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TASSO ASSENZA 2024</vt:lpstr>
      <vt:lpstr>TASSO ASSENZA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- Consorzio Progetto Solidarietà</dc:creator>
  <cp:lastModifiedBy>amministrazione</cp:lastModifiedBy>
  <dcterms:created xsi:type="dcterms:W3CDTF">2025-01-15T07:34:32Z</dcterms:created>
  <dcterms:modified xsi:type="dcterms:W3CDTF">2025-07-23T08:56:17Z</dcterms:modified>
</cp:coreProperties>
</file>