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SRVCONCASSDC01\Pianodizona\piano di zona\piano povertà strumenti di programmazione\progammazione fondo 2021\"/>
    </mc:Choice>
  </mc:AlternateContent>
  <xr:revisionPtr revIDLastSave="0" documentId="13_ncr:1_{610AF048-294C-4216-9041-3BDB6358F6DD}" xr6:coauthVersionLast="47" xr6:coauthVersionMax="47" xr10:uidLastSave="{00000000-0000-0000-0000-000000000000}"/>
  <bookViews>
    <workbookView xWindow="-120" yWindow="-120" windowWidth="24240" windowHeight="13140" firstSheet="10" activeTab="10" xr2:uid="{00000000-000D-0000-FFFF-FFFF00000000}"/>
  </bookViews>
  <sheets>
    <sheet name="Sommario" sheetId="19" r:id="rId1"/>
    <sheet name="0. Contesto istituzionale e dem" sheetId="17" r:id="rId2"/>
    <sheet name="01.Indicatori dom sociale" sheetId="33" r:id="rId3"/>
    <sheet name="Tab.1 Segr. Sociale" sheetId="20" r:id="rId4"/>
    <sheet name="Tab.2 Serv Sociale " sheetId="22" r:id="rId5"/>
    <sheet name="Tab.3 PIS " sheetId="30" r:id="rId6"/>
    <sheet name="Tab. 4 EEMM" sheetId="24" r:id="rId7"/>
    <sheet name="Tab. 5 Rete Territoriale " sheetId="31" r:id="rId8"/>
    <sheet name="Tab.6 InclusioneSoc_lav" sheetId="6" r:id="rId9"/>
    <sheet name="Tab 7.Sistemi informativi" sheetId="13" r:id="rId10"/>
    <sheet name="Tab.8 PUC" sheetId="14" r:id="rId11"/>
    <sheet name="TAB 9.Risorse per obiettivi " sheetId="26" r:id="rId12"/>
    <sheet name="Note per la compilazione" sheetId="28" r:id="rId13"/>
    <sheet name="Elenchi " sheetId="32" state="hidden" r:id="rId14"/>
  </sheets>
  <externalReferences>
    <externalReference r:id="rId15"/>
    <externalReference r:id="rId16"/>
  </externalReferences>
  <definedNames>
    <definedName name="_ftn2" localSheetId="4">'Tab.2 Serv Sociale '!$A$10</definedName>
    <definedName name="_ftnref2" localSheetId="4">'Tab.2 Serv Sociale '!#REF!</definedName>
    <definedName name="_xlnm.Print_Area" localSheetId="0">Sommario!$B$1:$B$14</definedName>
    <definedName name="ins" localSheetId="6">[1]Tab_03_03!#REF!</definedName>
    <definedName name="ins" localSheetId="4">[1]Tab_03_03!#REF!</definedName>
    <definedName name="ins" localSheetId="5">#REF!</definedName>
    <definedName name="ins">#REF!</definedName>
    <definedName name="inserisci" localSheetId="6">[1]Tab_03_03!#REF!</definedName>
    <definedName name="inserisci" localSheetId="4">[1]Tab_03_03!#REF!</definedName>
    <definedName name="inserisci" localSheetId="5">#REF!</definedName>
    <definedName name="inserisci">#REF!</definedName>
    <definedName name="Si_No" localSheetId="6">[1]Tab_03_01!#REF!</definedName>
    <definedName name="Si_No" localSheetId="4">[1]Tab_03_01!#REF!</definedName>
    <definedName name="Si_No" localSheetId="5">#REF!</definedName>
    <definedName name="Si_No">#REF!</definedName>
    <definedName name="Ultimo_aggiornamento" localSheetId="11">data</definedName>
    <definedName name="Ultimo_aggiornamento" localSheetId="6">data</definedName>
    <definedName name="Ultimo_aggiornamento" localSheetId="4">data</definedName>
    <definedName name="Ultimo_aggiornamento" localSheetId="5">data</definedName>
    <definedName name="Ultimo_aggiornamento">data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6" l="1"/>
  <c r="D20" i="26"/>
  <c r="C12" i="26"/>
  <c r="C7" i="26"/>
  <c r="D10" i="6" l="1"/>
  <c r="B10" i="6"/>
  <c r="D24" i="26"/>
  <c r="D22" i="26"/>
  <c r="C9" i="26"/>
  <c r="C8" i="26"/>
  <c r="C6" i="26"/>
  <c r="D12" i="6" l="1"/>
  <c r="D8" i="6"/>
  <c r="D7" i="6"/>
  <c r="B8" i="6"/>
  <c r="B7" i="6"/>
  <c r="E17" i="24"/>
  <c r="D15" i="24"/>
  <c r="D14" i="24"/>
  <c r="C12" i="24"/>
  <c r="B9" i="24"/>
  <c r="B8" i="24"/>
  <c r="B7" i="24"/>
  <c r="G6" i="22"/>
  <c r="B6" i="22"/>
  <c r="B11" i="6" l="1"/>
  <c r="B12" i="26" l="1"/>
  <c r="B7" i="26"/>
  <c r="D11" i="26" l="1"/>
  <c r="D8" i="26"/>
  <c r="D6" i="26"/>
  <c r="D7" i="26"/>
  <c r="D9" i="26"/>
  <c r="D10" i="26"/>
  <c r="D12" i="26" l="1"/>
  <c r="E13" i="6"/>
  <c r="G8" i="22" l="1"/>
  <c r="C8" i="22"/>
  <c r="D8" i="22"/>
  <c r="E8" i="22"/>
  <c r="B8" i="22"/>
  <c r="F7" i="22"/>
  <c r="H7" i="22" s="1"/>
  <c r="F6" i="22"/>
  <c r="H6" i="22" s="1"/>
  <c r="F8" i="22" l="1"/>
  <c r="H8" i="22" s="1"/>
  <c r="D13" i="6" l="1"/>
  <c r="B13" i="6"/>
</calcChain>
</file>

<file path=xl/sharedStrings.xml><?xml version="1.0" encoding="utf-8"?>
<sst xmlns="http://schemas.openxmlformats.org/spreadsheetml/2006/main" count="380" uniqueCount="316">
  <si>
    <t>Totale</t>
  </si>
  <si>
    <t>Tirocini finalizzati all’inclusione sociale, all’autonomia delle persone e alla riabilitazione</t>
  </si>
  <si>
    <t>Sostegno socio-educativo domiciliare o territoriale, incluso il supporto nella gestione delle spese e del bilancio familiare</t>
  </si>
  <si>
    <t>Assistenza domiciliare socio-assistenziale e servizi di prossimità</t>
  </si>
  <si>
    <t>Sostegno alla genitorialità e servizio di mediazione familiare</t>
  </si>
  <si>
    <t>Servizio di mediazione culturale</t>
  </si>
  <si>
    <t>Servizio di pronto intervento sociale</t>
  </si>
  <si>
    <t>TOTALE</t>
  </si>
  <si>
    <t>Denominazione sistema informativo</t>
  </si>
  <si>
    <t>Funzionalità del sistema</t>
  </si>
  <si>
    <t>n.Beneficiari coinvolti</t>
  </si>
  <si>
    <t>n. beneficiari stimati</t>
  </si>
  <si>
    <t xml:space="preserve">Dato da recuperare su DemoISTAT (https://demo.istat.it) </t>
  </si>
  <si>
    <t>Percentuale nuclei familiari la cui presa in carico è stata avviata sul totale dei nuclei familiari caricati su GePI per l'attivazione e la gestione del PaIS</t>
  </si>
  <si>
    <t>PIANO DI ATTUAZIONE LOCALE (PAL)</t>
  </si>
  <si>
    <t>QSFP ANNUALITÀ 2021</t>
  </si>
  <si>
    <t>Regione:</t>
  </si>
  <si>
    <t>Ambito territoriale:</t>
  </si>
  <si>
    <t>Ente capofila/gestore:</t>
  </si>
  <si>
    <t>Data approvazione:</t>
  </si>
  <si>
    <t>gg/mm/aa</t>
  </si>
  <si>
    <t>Organismo di approvazione:</t>
  </si>
  <si>
    <t>Sommario</t>
  </si>
  <si>
    <t xml:space="preserve">Situazione attuale </t>
  </si>
  <si>
    <t xml:space="preserve">Servizi di segretariato sociale </t>
  </si>
  <si>
    <t xml:space="preserve">N° servizi attivi </t>
  </si>
  <si>
    <t xml:space="preserve">Rafforzamento programmato QSFP 2021 </t>
  </si>
  <si>
    <t xml:space="preserve">Ore settimanali di apertura al pubblico </t>
  </si>
  <si>
    <t xml:space="preserve">Ore settimanali di apertura al pubblico AGGIUNTE </t>
  </si>
  <si>
    <t>N° sportelli AGGIUNTIVI</t>
  </si>
  <si>
    <t>Data</t>
  </si>
  <si>
    <t>A tempo indeterminato</t>
  </si>
  <si>
    <t>A tempo determinato</t>
  </si>
  <si>
    <t>Collaborazione (P.IVA, occasionale)</t>
  </si>
  <si>
    <t>Somministrazione (con Agenzia per il lavoro)</t>
  </si>
  <si>
    <t>Totale complessivo</t>
  </si>
  <si>
    <t xml:space="preserve">Di cui, totale assistenti sociali dell'ente pubblico </t>
  </si>
  <si>
    <t>Di cui, totale assistenti sociali ente affidatario (privato sociale, affidamento a cooperative, ecc.)</t>
  </si>
  <si>
    <t>[1] FTE: Full Time Equivalent, ovvero valore rapportato ad un occupato a tempo pieno di 36 ore settimanali (due persone con part time a 18 ore equivalgono ad un FTE)</t>
  </si>
  <si>
    <t>Personale AGGIUNTIVO programmato con QSFP 2021</t>
  </si>
  <si>
    <t xml:space="preserve">DOTAZIONE COMPLESSIVA PROGRAMMATA </t>
  </si>
  <si>
    <t>Soggetti partecipanti</t>
  </si>
  <si>
    <t>Enti di appartenenza</t>
  </si>
  <si>
    <t>CpI</t>
  </si>
  <si>
    <t>ETS</t>
  </si>
  <si>
    <t>Altri enti</t>
  </si>
  <si>
    <t>Coordinatori sociali</t>
  </si>
  <si>
    <t>Assistenti sociali case manager</t>
  </si>
  <si>
    <t>Educatori</t>
  </si>
  <si>
    <t>Tutor</t>
  </si>
  <si>
    <t>Operatori del Centro per l’Impiego (es. Orientatori, ecc.)</t>
  </si>
  <si>
    <t>Navigatori</t>
  </si>
  <si>
    <t>Psicologi</t>
  </si>
  <si>
    <t>Insegnanti</t>
  </si>
  <si>
    <t xml:space="preserve">Operatori del Terzo settore </t>
  </si>
  <si>
    <t xml:space="preserve">Servizi Specialistici ASST </t>
  </si>
  <si>
    <t xml:space="preserve">Centri per l'Impiego/AFOL </t>
  </si>
  <si>
    <t xml:space="preserve">Enti del Terzo settore </t>
  </si>
  <si>
    <t xml:space="preserve">Scuole </t>
  </si>
  <si>
    <t xml:space="preserve">Presenza accordo formalizzato </t>
  </si>
  <si>
    <t xml:space="preserve">Tipologia </t>
  </si>
  <si>
    <t xml:space="preserve">Altri soggetti (specificare) </t>
  </si>
  <si>
    <t>Attuali modalità organizzative dell'Equipe Multidisciplinare (specificare la modalità di funzionamento dell'équipe, la frequenza di incontro, le modalità di condividisione delle informazioni…)</t>
  </si>
  <si>
    <t xml:space="preserve">Strategie di rafforzamento e sviluppo delle EEMM </t>
  </si>
  <si>
    <t xml:space="preserve">Introduzione figura del facilitatore di rete </t>
  </si>
  <si>
    <t xml:space="preserve">Indicare se obiettivo di programmazione </t>
  </si>
  <si>
    <t>Ampliamento enti partecipanti alle EEMM</t>
  </si>
  <si>
    <t xml:space="preserve">Note esplicative </t>
  </si>
  <si>
    <t xml:space="preserve">Stipula protocolli o accordi formali </t>
  </si>
  <si>
    <t xml:space="preserve">Sviluppo strumenti di lavoro delle EEMM </t>
  </si>
  <si>
    <t xml:space="preserve">Altro (specificare) </t>
  </si>
  <si>
    <t xml:space="preserve">N° beneficiari stimati con QSFP 2021 </t>
  </si>
  <si>
    <t xml:space="preserve">Comuni dell'Ambito </t>
  </si>
  <si>
    <t>N. PUC stimati a valere su QSFP 2021</t>
  </si>
  <si>
    <t xml:space="preserve"> (QSFP 2021 + risorse derivanti da eventuali rimodulazioni e/o economie da precedenti annualità)</t>
  </si>
  <si>
    <t>AZIONI</t>
  </si>
  <si>
    <t>QSFP 2021</t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</si>
  <si>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Potenziamento del Servizio Sociale Professionale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</si>
  <si>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Rafforzamento dei servizi per l’inclusione</t>
    </r>
  </si>
  <si>
    <t xml:space="preserve"> di cui per PIS</t>
  </si>
  <si>
    <r>
      <t>3.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Servizi di segretariato sociale</t>
    </r>
  </si>
  <si>
    <r>
      <t>4.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Sistemi informativi</t>
    </r>
  </si>
  <si>
    <r>
      <t>5.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PUC – Progetti Utili alla Collettività</t>
    </r>
  </si>
  <si>
    <t>TIPO DI INTERVENTO</t>
  </si>
  <si>
    <r>
      <t xml:space="preserve">Modalità di erogazione </t>
    </r>
    <r>
      <rPr>
        <sz val="11"/>
        <rFont val="Calibri"/>
        <family val="2"/>
        <scheme val="minor"/>
      </rPr>
      <t>(indicare con una %)</t>
    </r>
  </si>
  <si>
    <t>Importo QSFP 2021 (in Euro)</t>
  </si>
  <si>
    <t>Diretta (%)</t>
  </si>
  <si>
    <t>Indiretta (%)</t>
  </si>
  <si>
    <t>Tirocini di inclusione sociale</t>
  </si>
  <si>
    <t>Assistenza domiciliare socioassistenziale e servizi di prossimità</t>
  </si>
  <si>
    <t>SI/NO</t>
  </si>
  <si>
    <t xml:space="preserve">Note: </t>
  </si>
  <si>
    <t>Povertà</t>
  </si>
  <si>
    <t>Disagio adulti, dipendenze</t>
  </si>
  <si>
    <t>Minori</t>
  </si>
  <si>
    <t>Vittime di violenza, di tratta</t>
  </si>
  <si>
    <t xml:space="preserve">Disabilità </t>
  </si>
  <si>
    <t>Altro</t>
  </si>
  <si>
    <t>TABELLA 4)  Equipe Multidisciplinari (EEMM) attivate per la valutazione del bisogno dei beneficiari di RdC</t>
  </si>
  <si>
    <t>TABELLA 2) Rafforzamento del servizio sociale professionale</t>
  </si>
  <si>
    <t>TABELLA 1) RAFFORZAMENTO SEGRETARIATO SOCIALE/SERVIZI PER L'ACCESSO</t>
  </si>
  <si>
    <t>Distretti sanitari di riferimento</t>
  </si>
  <si>
    <t xml:space="preserve">Modalità organizzative attuali </t>
  </si>
  <si>
    <t xml:space="preserve">Con quali Fondi è attualmente sostenuto? </t>
  </si>
  <si>
    <t xml:space="preserve">Target di riferimento per lo sviluppo del servizio </t>
  </si>
  <si>
    <t xml:space="preserve">Tab. 5) Attivazione della rete territoriale per il contrasto alla povertà </t>
  </si>
  <si>
    <t xml:space="preserve">Empori </t>
  </si>
  <si>
    <t xml:space="preserve">Associazioni </t>
  </si>
  <si>
    <t>Tabella 9 – Dotazione complessiva per l’annualità</t>
  </si>
  <si>
    <t>Nuclei familiari residenti dell'ATS</t>
  </si>
  <si>
    <t xml:space="preserve">CpI e/o AFOL di riferimento* </t>
  </si>
  <si>
    <t xml:space="preserve">* Indicare tutti i CPI e/o gli AFOL di riferimento per il proprio territorio </t>
  </si>
  <si>
    <r>
      <t>Numero assistenti sociali impiegati</t>
    </r>
    <r>
      <rPr>
        <b/>
        <sz val="11"/>
        <color theme="1"/>
        <rFont val="Calibri"/>
        <family val="2"/>
        <scheme val="minor"/>
      </rPr>
      <t xml:space="preserve"> nell'area del contrasto alla povertà</t>
    </r>
    <r>
      <rPr>
        <sz val="11"/>
        <color theme="1"/>
        <rFont val="Calibri"/>
        <family val="2"/>
        <scheme val="minor"/>
      </rPr>
      <t xml:space="preserve"> per tipo di contratto (FTE)</t>
    </r>
    <r>
      <rPr>
        <vertAlign val="superscript"/>
        <sz val="11"/>
        <color theme="1"/>
        <rFont val="Calibri"/>
        <family val="2"/>
        <scheme val="minor"/>
      </rPr>
      <t>[1]</t>
    </r>
  </si>
  <si>
    <t>Macro area 1  Azione 2.4 del Piano Regionale  - Rafforzamento del Servizio Sociale Professionale (Par. 5.2)</t>
  </si>
  <si>
    <t>Macro-obiettivo 1 del Piano Regionale  - Rafforzamento dei servizi di accesso (Par.6.1)</t>
  </si>
  <si>
    <t>Macro area 1  Azione 3 del Piano Regionale  - Attuazione del Pronto Intervento Sociale (Par. 6.1)</t>
  </si>
  <si>
    <t xml:space="preserve">Servizio garantito a livello di Ambito </t>
  </si>
  <si>
    <t>Servizio interno al Comune</t>
  </si>
  <si>
    <t xml:space="preserve">Servizio esternalizzato </t>
  </si>
  <si>
    <t>Servizio specifico, attivato negli orari e giorni di chiusura dei servizi territoriali</t>
  </si>
  <si>
    <t>Servizio assicurato direttamente dai servizi territoriali con estensione degli orari di apertura</t>
  </si>
  <si>
    <t xml:space="preserve">Elenchi </t>
  </si>
  <si>
    <t>Sì</t>
  </si>
  <si>
    <t xml:space="preserve">No </t>
  </si>
  <si>
    <t>QSFP</t>
  </si>
  <si>
    <t>QSF Povertà estrema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</si>
  <si>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Avviso 1/2021 PRins</t>
    </r>
  </si>
  <si>
    <t>PNRR – Missione 5 componente 2 – linee di investimento 1.3</t>
  </si>
  <si>
    <t>Risorse dell’ente locale</t>
  </si>
  <si>
    <t>Altro (specificare)</t>
  </si>
  <si>
    <t xml:space="preserve"> Avviso 1/2021 PRins </t>
  </si>
  <si>
    <t>Quali Fondi si prevede di utilizzare?</t>
  </si>
  <si>
    <t xml:space="preserve">Quota Servizi Fondo Povertà </t>
  </si>
  <si>
    <t>Tabella 3–Servizi di Pronto Intervento sociale* attivi nel territorio e in via di implementazione</t>
  </si>
  <si>
    <t xml:space="preserve">Altri fondi </t>
  </si>
  <si>
    <t xml:space="preserve">Specificare: </t>
  </si>
  <si>
    <t>Macro area 1  Azione 1.4 del Piano Regionale  - Potenziamento dell'Equipe Multidisciplionare (Par. 5.2)</t>
  </si>
  <si>
    <t>In via di definizione</t>
  </si>
  <si>
    <t>Per l'accesso e la costruzione e l'implementazione dei patti e dei percorsi di inclusione quali sono i soggetti con cui è attiva una collaborazione?</t>
  </si>
  <si>
    <t xml:space="preserve">Cap.6 del Piano Regionale - Dal Patto di inclusione al patto di comunità </t>
  </si>
  <si>
    <t>TABELLA 6) Servizi e interventi per supportare l'inclusione sociale e lavorativa</t>
  </si>
  <si>
    <t>Tabella 9.2 - Interventi e servizi di inclusione da sostenere con la QSFP 2021</t>
  </si>
  <si>
    <t>Tabella 9.1 - Obiettivi da sostenere con la QSFP 2021</t>
  </si>
  <si>
    <t>Risorse residue (non impegnate e non liquidate) dalle annualità precedenti (QSFP 2018-2019-2020)</t>
  </si>
  <si>
    <t xml:space="preserve">Enti pubblici </t>
  </si>
  <si>
    <t xml:space="preserve">CPI/AFOL </t>
  </si>
  <si>
    <t xml:space="preserve">Si prevede di sviluppare ulteriormente questa collaborazione? Se sì in che modo? </t>
  </si>
  <si>
    <t xml:space="preserve">Enti del Terzo Settore e non profit </t>
  </si>
  <si>
    <t xml:space="preserve">Caritas/Centri di Ascolto </t>
  </si>
  <si>
    <t xml:space="preserve">Coperative sociali </t>
  </si>
  <si>
    <t xml:space="preserve">Servizi Specialistici socio-sanitari </t>
  </si>
  <si>
    <t xml:space="preserve">Enti privati for profit </t>
  </si>
  <si>
    <t xml:space="preserve">Aziende </t>
  </si>
  <si>
    <t xml:space="preserve">Attività commerciali </t>
  </si>
  <si>
    <t xml:space="preserve">Agenzie private per il lavoro </t>
  </si>
  <si>
    <t xml:space="preserve">Dettagliare le modalità di implementazione della rete e le strategie per il suo rafforzamento </t>
  </si>
  <si>
    <t xml:space="preserve">Soggetti con cui è attiva una collaborazione </t>
  </si>
  <si>
    <t xml:space="preserve">Altro </t>
  </si>
  <si>
    <t>TABELLA 7) Adeguamento sistemi informativi</t>
  </si>
  <si>
    <t>TABELLA 8) Attivazione e realizzazione PUC</t>
  </si>
  <si>
    <t>Sostegno socioeducativo domiciliare o territoriale</t>
  </si>
  <si>
    <t>Dato aggregato relativo all'Ambito</t>
  </si>
  <si>
    <t xml:space="preserve">QFP Povertà estrema </t>
  </si>
  <si>
    <t xml:space="preserve">Enti accreditati per la formazione al lavoro </t>
  </si>
  <si>
    <t xml:space="preserve">N° beneficiari raggiunti con QSFP 2018-2019-2020 </t>
  </si>
  <si>
    <t xml:space="preserve">Tipologia di adeguamento programmato con la quota 2021 </t>
  </si>
  <si>
    <t>% Quota 2021</t>
  </si>
  <si>
    <t>* rispondenti ai requisiti minimi  e alle modalità di espletamento descritti nella scheda tecnica  Sezione 3.7.1 del Piano Povertà 2021-2023</t>
  </si>
  <si>
    <t xml:space="preserve">Note per la compilazione </t>
  </si>
  <si>
    <t xml:space="preserve">Foglio 0. Contesto istituzionale e demografico </t>
  </si>
  <si>
    <t xml:space="preserve">Foglio 01. Indicatori di domanda sociale </t>
  </si>
  <si>
    <t xml:space="preserve">Tabella 1. Rafforzamento del segretariato sociale </t>
  </si>
  <si>
    <t xml:space="preserve"> Tabella 2. Rafforzamento del servizio sociale professionale</t>
  </si>
  <si>
    <t>Tabella 3. Servizi di Pronto Intervento sociale</t>
  </si>
  <si>
    <t xml:space="preserve">Tabella 4.  Equipe Multidisciplinari (EEMM) </t>
  </si>
  <si>
    <t xml:space="preserve">Tabella 5.  Attivazione della rete territoriale per il contrasto alla povertà </t>
  </si>
  <si>
    <t>Tabella 6. Servizi e interventi per supportare l'inclusione sociale e lavorativa</t>
  </si>
  <si>
    <t>Tabella 7. Adeguamento sistemi informativi</t>
  </si>
  <si>
    <t>Tabella 8. Attivazione e realizzazione PUC</t>
  </si>
  <si>
    <t>Tabella 9. Dotazione complessiva per l’annualità</t>
  </si>
  <si>
    <t>Il dato relativo alla popolazione è aggiornato al 1.1.2022; il dato relativo al n° di famiglie è aggiornato al 31.12.2019</t>
  </si>
  <si>
    <t>Tabella 01 – Indicatori domanda sociale</t>
  </si>
  <si>
    <t>Tabella 0 – Contesto istituzionale e demografico</t>
  </si>
  <si>
    <t>La Tab.01 non deve essere ulteriormente aggiornata, ma utilizzata a supporto della programmazione</t>
  </si>
  <si>
    <t xml:space="preserve">Indicare per ogni Comune dell'Ambito il n° di servizi di segretariato sociale attivi e la somma delle ore settimanali di apertura al pubblico </t>
  </si>
  <si>
    <r>
      <t>Al 31.12.2022</t>
    </r>
    <r>
      <rPr>
        <sz val="11"/>
        <color rgb="FFFF0000"/>
        <rFont val="Calibri"/>
        <family val="2"/>
        <scheme val="minor"/>
      </rPr>
      <t xml:space="preserve"> </t>
    </r>
  </si>
  <si>
    <t xml:space="preserve">Riga 8: Il dato si precompila attraverso la somma delle righe 6 e 7 mostrando la dotazione complessiva che si intende raggiungere con la QSFP 2021 </t>
  </si>
  <si>
    <t xml:space="preserve">I dati sono relativi esclusivamente agli assistenti sociali impiegati nell'area del contrasto alla povertà </t>
  </si>
  <si>
    <t>Riga 6: indicare il numero assistenti sociali per tipo di contratto (FTE) al 31.12.2022</t>
  </si>
  <si>
    <t>Con riferimento a quanto definito nella scheda tecnica  Sezione 3.7.1 del Piano Povertà 2021-2023:</t>
  </si>
  <si>
    <r>
      <t>Descrizione delle modalità organizzative attuali  dei servizi di Pronto intervento sociale:[</t>
    </r>
    <r>
      <rPr>
        <sz val="11"/>
        <color rgb="FFFF0000"/>
        <rFont val="Calibri"/>
        <family val="2"/>
        <scheme val="minor"/>
      </rPr>
      <t>Compilare se si ritiene utile fornire elementi ulteriori su servizio attivo</t>
    </r>
    <r>
      <rPr>
        <sz val="11"/>
        <color theme="1"/>
        <rFont val="Calibri"/>
        <family val="2"/>
        <scheme val="minor"/>
      </rPr>
      <t>]</t>
    </r>
  </si>
  <si>
    <t xml:space="preserve">Righe 6-14: Dati riferiti all'attuale presenza di un Servizio attivo a livello di Ambito </t>
  </si>
  <si>
    <t>Righe 15-25: Indicare modalità organizzative, target di riferimento e modalità di utilizzo dei fondi previste per la sua implementazione (o sviluppo ove già attivo)</t>
  </si>
  <si>
    <t>Altre figure professionali dell’Ambito 
(specificare quali:_________________________________)</t>
  </si>
  <si>
    <t xml:space="preserve">Altri operatori dei Servizi specialistici dell’ASST
(indicare quali: assistenti sociali, medici di medicina generale, psichiatri, etc): </t>
  </si>
  <si>
    <t>Altri soggetti 
(specificare quali: amministratori di sostegno, beneficiario, etc)</t>
  </si>
  <si>
    <t>Tab. 4.1: per ogni tipologia di soggetti partecipanti indicare il numero nella cella corrispondente per ente di appartenenza</t>
  </si>
  <si>
    <t>4.3  Modalità organizzative dell'équipe</t>
  </si>
  <si>
    <t xml:space="preserve">Tab. 4.2: per ogni ente indicare se presente un accordo formalizzato e la relativa tipologia; specificare eventuali ulteriori soggetti con cui sono definiti accordi o protocolli formalizzati </t>
  </si>
  <si>
    <t>Tab. 4.3: Indicare sinteticamente le modalità organizzative delle EEMM</t>
  </si>
  <si>
    <t xml:space="preserve">4.4 Strategie di rafforzamento e sviluppo delle EEMM  </t>
  </si>
  <si>
    <t>4.2 Accordi formalizzati</t>
  </si>
  <si>
    <t xml:space="preserve">4.1 Soggetti partecipanti alle EEMM e enti di appartenenza  </t>
  </si>
  <si>
    <t xml:space="preserve">Tab 4.4:  Indicare le strategie di rafforzamento delle EEMM previste con la QSFP 2021 utilizzando gli item definiti o aggiungendone ulteriori in calce alla tabella </t>
  </si>
  <si>
    <t xml:space="preserve"> Indicare i valori FTE -  Full Time Equivalent, ovvero rapportati ad un occupato a tempo pieno di 36 ore settimanali (due persone con part time a 18 ore equivalgono ad un FTE)</t>
  </si>
  <si>
    <t>La tabella è finalizzata a mappare le attuali collaborazioni in corso con la rete territoriale per l'accesso, la costruzione e l'implementazione dei patti e dei percorsi di inclusione e le strategie di rafforzamento della stessa</t>
  </si>
  <si>
    <t xml:space="preserve">Colonna B: indicare il numero complessivo di beneficiari raggiunti per tipologia di intervento attraverso l'utilizzo delle QSFP 2018-2019-2020 </t>
  </si>
  <si>
    <t>Colonna C: Indicare il n° di beneficiari che sono stati raggiunti tramite interventi di gruppo</t>
  </si>
  <si>
    <t xml:space="preserve">Colonna D: Indicare il n° di beneficiari che si prevede di raggiungere con la QSFP 2021 </t>
  </si>
  <si>
    <t xml:space="preserve">Colonna E: Indicare il n° di beneficiari che si prevede di raggiungere con la QSFP 2021 tramite interventi di gruppo </t>
  </si>
  <si>
    <t xml:space="preserve">Indicare i sistemi informativi e le relative tipologie di adeguamento in programma con la QSFP 2021 ai fini della interoperabilità con la piattaforma GEPI </t>
  </si>
  <si>
    <t>Per l'adeguamento dei sistemi informativi può essere utilizzato fino a un massimo del 2% del totale delle risorse assegnate</t>
  </si>
  <si>
    <t xml:space="preserve">n. PUC realizzati al 31.12.2022 </t>
  </si>
  <si>
    <t xml:space="preserve">Colonna C: Indicare il n° di beneficiari complessivamente coinvolti nei progetti attivati per ogni Comune </t>
  </si>
  <si>
    <t>Colonna D: Indicare il n° di progetti in programma di attivazione con la QSFP 2021 per ogni Comune</t>
  </si>
  <si>
    <t>Colonna B: Indicare il n° di progetti attivati per ogni Comune dell'Ambito al 31.12.2022</t>
  </si>
  <si>
    <t xml:space="preserve">Tab. 9.1 Colonna B: indicare la somma delle risorse residue (non impegnate e non liquidate) dalle annualità precedenti che si intende utilizzare con riferimento ad ogni obiettivo </t>
  </si>
  <si>
    <t xml:space="preserve">Tab 9.1 Colonna C: indicare il riparto delle risorse QSFP 2021 tra gli obiettivi </t>
  </si>
  <si>
    <t xml:space="preserve">Tab 9.2 In riferimento alla QSFP 2021 - Obiettivo 2 (Cella D7) dettagliare il riparto per tipologia di intervento e la relativa modalità di erogazione </t>
  </si>
  <si>
    <t xml:space="preserve">I dati relativi al riparto della QSFP 2021 devono coincidere con quanto indicato in Piattaforma Multifondo </t>
  </si>
  <si>
    <t>Per la compilazione della Tab. 0, ove non disponibili, è possibile recuperare i dati demografici su DemoISTAT (https://demo.istat.it)</t>
  </si>
  <si>
    <t xml:space="preserve">Colonna E: Indicare il n° di beneficiari che si prevede di coinvolgere complessivamente nei progetti programmati con la QSFP 2021 per ogni Comune </t>
  </si>
  <si>
    <t>0. Contesto istituzionale e dem</t>
  </si>
  <si>
    <t xml:space="preserve">01.Indicatori dom sociale </t>
  </si>
  <si>
    <t>Tab.3 PIS</t>
  </si>
  <si>
    <t>Tab. 4 EEMM</t>
  </si>
  <si>
    <t>Tab. 5 Rete Territoriale</t>
  </si>
  <si>
    <t>Tab.6 InclusioneSoc</t>
  </si>
  <si>
    <t>Tab 7.Sistemi informativi</t>
  </si>
  <si>
    <t>Tab.8 PUC</t>
  </si>
  <si>
    <t xml:space="preserve">TAB 9.Risorse per obiettivi </t>
  </si>
  <si>
    <t>Note per la compilazione</t>
  </si>
  <si>
    <t xml:space="preserve">Ritorna a sommario </t>
  </si>
  <si>
    <t>Tab.1 Segr. Sociale</t>
  </si>
  <si>
    <t xml:space="preserve">Tab.2 Serv Sociale </t>
  </si>
  <si>
    <t xml:space="preserve">Riportare il dato a livello di Ambito territoriale. </t>
  </si>
  <si>
    <t>ASST</t>
  </si>
  <si>
    <t>Il dato a livello di Ambito territoriale - precompilato con i dati scaricati dalla Piattaforma GEPI - è aggiornato alla data 10/11/2022</t>
  </si>
  <si>
    <t xml:space="preserve">Di cui raggiunti tramite interventi di gruppo </t>
  </si>
  <si>
    <t xml:space="preserve">Indicare tutti i Distretti sanitari, i CPI e gli AFOL di riferimento per l'Ambito Territoriale </t>
  </si>
  <si>
    <t>La Tab. 01 è precompilata con i dati scaricati dalla Piattaforma GEPI aggiornati al 10/11/2022</t>
  </si>
  <si>
    <r>
      <t xml:space="preserve">Colonne D e E: indicare solo il n° di servizi e la relativa sommatoria di ore settimanali di apertura </t>
    </r>
    <r>
      <rPr>
        <b/>
        <sz val="11"/>
        <color theme="1"/>
        <rFont val="Calibri"/>
        <family val="2"/>
        <scheme val="minor"/>
      </rPr>
      <t>aggiuntivi</t>
    </r>
    <r>
      <rPr>
        <sz val="11"/>
        <color theme="1"/>
        <rFont val="Calibri"/>
        <family val="2"/>
        <scheme val="minor"/>
      </rPr>
      <t xml:space="preserve"> rispetto all'esistente</t>
    </r>
  </si>
  <si>
    <r>
      <t xml:space="preserve">Riga 7: Indicare il numero assistenti sociali impiegati per tipo di contratto (FTE) </t>
    </r>
    <r>
      <rPr>
        <b/>
        <sz val="11"/>
        <color theme="1"/>
        <rFont val="Calibri"/>
        <family val="2"/>
        <scheme val="minor"/>
      </rPr>
      <t xml:space="preserve">aggiuntivi </t>
    </r>
    <r>
      <rPr>
        <sz val="11"/>
        <color theme="1"/>
        <rFont val="Calibri"/>
        <family val="2"/>
        <scheme val="minor"/>
      </rPr>
      <t xml:space="preserve">rispetto alla dotazione attuale </t>
    </r>
  </si>
  <si>
    <t>Numero di Comuni dell'Ambito</t>
  </si>
  <si>
    <t>Popolazione residente dell'Ambito</t>
  </si>
  <si>
    <t>Comuni dell’Ambito</t>
  </si>
  <si>
    <t xml:space="preserve">Descrivere le modalità si prevedono per la sua implementazione (in caso non sia ancora attiva) o  sviluppo </t>
  </si>
  <si>
    <r>
      <t xml:space="preserve">Adeguamenti dei sistemi informativi programmati con la QSFP 2021 </t>
    </r>
    <r>
      <rPr>
        <sz val="11"/>
        <color theme="1"/>
        <rFont val="Calibri"/>
        <family val="2"/>
        <scheme val="minor"/>
      </rPr>
      <t>(fino ad un massimo  del 2% del totale delle risorse assegnate, per un eventuale adeguamento dei sistemi informativi dei comuni, singoli o associati,ai fini della interoperabilità con la piattaforma GEPI)</t>
    </r>
  </si>
  <si>
    <t>Indicatori principali sugli esiti del processo di presa in carico relativi a domande in stato Accolta</t>
  </si>
  <si>
    <t>Nuclei familiari RdC nel territorio (totale)</t>
  </si>
  <si>
    <t xml:space="preserve">Nuclei familiari caricati su GePI per l'attivazione e la gestione del PaIS* </t>
  </si>
  <si>
    <t>Nuclei familiari la cui presa in carico è stata avviata</t>
  </si>
  <si>
    <t>Nuclei familiari con analisi preliminare (AP) completata</t>
  </si>
  <si>
    <t>Di cui (2): Nuclei familiari con AP completata indirizzati ai Centri per l'Impiego (Esito A)</t>
  </si>
  <si>
    <t>Di cui (1): Nuclei familiari con AP completata indirizzati al Patto semplificato (Esito B)</t>
  </si>
  <si>
    <t>Di cui (4): Nuclei familiari con AP completata indirizzati al Quadro di analisi approfondito (Esito C)</t>
  </si>
  <si>
    <t>Di cui (3): Nuclei familiari con AP completata indirizzati ai Servizi specialistici (Esito D)</t>
  </si>
  <si>
    <t>Di cui (5): Nuclei familiari con AP avviata e completata dai case manageras con chiusura del caso per esclusione (priva di esito)</t>
  </si>
  <si>
    <t>Nuclei familiari con Patto per l’Inclusione Sociale firmato</t>
  </si>
  <si>
    <t xml:space="preserve">Di cui (1): Nuclei familiari con Patto semplificato </t>
  </si>
  <si>
    <t>Di cui (2): Nuclei familiari con Patto complesso</t>
  </si>
  <si>
    <t>Performance del processo di presa in carico relativa a domande in stato Accolta</t>
  </si>
  <si>
    <t>Percentuale nuclei familiari con analisi preliminare completata sul totale dei nuclei familiari caricati su GePI per l'attivazione e la gestione del PaIS</t>
  </si>
  <si>
    <t>Percentuale nuclei familiari con patto firmato sul totale dei nuclei familiari caricati su GePI per l'attivazione e la gestione del PaIS al netto di nuclei con caso chiuso dai case managers per esclusione e nuclei indirizzati a servizi esterni (CPI o Servizi Specialistici)</t>
  </si>
  <si>
    <t>Percentuale nuclei familiari con patto firmato sul totale dei nuclei familiari con analisi preliminare completata con esito B e C</t>
  </si>
  <si>
    <t xml:space="preserve">lom_48   Oglio Po </t>
  </si>
  <si>
    <t>Bozzolo</t>
  </si>
  <si>
    <t>Commessaggio</t>
  </si>
  <si>
    <t>Dosolo</t>
  </si>
  <si>
    <t>Gazzuolo</t>
  </si>
  <si>
    <t>Marcaria</t>
  </si>
  <si>
    <t xml:space="preserve">Pomponesco </t>
  </si>
  <si>
    <t>Rivarolo MN</t>
  </si>
  <si>
    <t xml:space="preserve">Sabbioneta </t>
  </si>
  <si>
    <t>San Martino D/A</t>
  </si>
  <si>
    <t xml:space="preserve">Viadana </t>
  </si>
  <si>
    <t>Specificare: PrINS React EU</t>
  </si>
  <si>
    <t>Creazione e condivisione di strumenti di valutazione e verifica</t>
  </si>
  <si>
    <t>Comune di Viadana</t>
  </si>
  <si>
    <t>Comune di Gazzuolo</t>
  </si>
  <si>
    <t>Comune di Commessaggio</t>
  </si>
  <si>
    <t>La formalizzazione di accordi/convenzioni potrà consolidare la collaborazione</t>
  </si>
  <si>
    <t>LOMBARDIA</t>
  </si>
  <si>
    <t>AZIENDA SPECIALE CONSORTILE OGLIO PO</t>
  </si>
  <si>
    <t>ASSEMBLEA DEI SINDACI</t>
  </si>
  <si>
    <t>DISTRETTO OGLIO PO</t>
  </si>
  <si>
    <t>CPI VIADANA - CPI CASALMAGGIORE</t>
  </si>
  <si>
    <t xml:space="preserve">Avviata la collaborazione tramite convenzione con due ETS finalizzata all'attivazione  di personale qualificato per la realizzazione del servizio PIS in integrazione all’orario di servizio garantito dal Servizio Sociale Professionale e di servizi per l’accoglienza quale risposta efficace al bisogno che consegue all’emergenza prevedendo una stretta  collaborazione con i servizi territoriali e con una rete territoriale di supporto  </t>
  </si>
  <si>
    <t>Si prevede la costituzione di una Cabina di Regia  con le funzioni di:  promuovere una logica preventiva; definire protocolli con le FF.OO.,il servizio sanitario, il privato sociale, strumenti di analisi per il riconoscimento delle situazioni di emergenza, risorse e servizi per garantire gli interventi; definire procedure che garantiscano la risposta ai bisogni derivanti da situazioni di emergenza (tra cui la pronta accoglienza minori, adulti e non autosufficienza); monitorare il servizio di PIS</t>
  </si>
  <si>
    <t>I dispositivi utilizzati per una gestione integrata dei processi sono:
1.	la valutazione multidimensionale effettuata in equipe multidisciplinari, quale strumento di conoscenza e valutazione basata sulle dimensioni della persona (funzionale, relazionale, socio-sanitaria) effettuata dalle diverse professionalità coinvolte sui casi;
2.	Piano personalizzato di intervento quale strumento privilegiato per la di pianificazione e la condivisione tra gli operatori dei diversi servizi da gestire mediante la cartella sociale informatizzata;
3.	Contratto di servizio con l’utente come dispositivo di ingaggio e responsabilizzazione della persona;
4.	individuazione della figura del Case manager  quale responsabile del caso e dell’attuazione del Progetto individualizzato e del raccordo tra i diversi nodi della rete. E’ definito “facilitatore” per la persona, ed è individuato all’avvio del percorso condiviso.  Le equipe hanno la caratteristica di essere a geometria variabile in funzione del caso specifico. La frequenza degli incontri delle equipe è definita, in ogni singolo progetto, a seconda dei tempi di verifica che vengono concordati tra gli operatori coinvolti.</t>
  </si>
  <si>
    <t>convenzioni</t>
  </si>
  <si>
    <t xml:space="preserve"> </t>
  </si>
  <si>
    <t>Calvatone</t>
  </si>
  <si>
    <t>Casalmaggiore</t>
  </si>
  <si>
    <t xml:space="preserve">Casteldidone </t>
  </si>
  <si>
    <t>Cingia de' Botti</t>
  </si>
  <si>
    <t xml:space="preserve">Martignana di Po </t>
  </si>
  <si>
    <t xml:space="preserve">Gussola </t>
  </si>
  <si>
    <t xml:space="preserve">Piadena Drizzona </t>
  </si>
  <si>
    <t>San Giovanni in Croce</t>
  </si>
  <si>
    <t>Solarolo Rainerio</t>
  </si>
  <si>
    <t xml:space="preserve">Voltido </t>
  </si>
  <si>
    <t>San martino del lago</t>
  </si>
  <si>
    <t>Rivarolo del Re</t>
  </si>
  <si>
    <t>Spineda</t>
  </si>
  <si>
    <t>Tornata</t>
  </si>
  <si>
    <t>Motta Baluffi</t>
  </si>
  <si>
    <t>Scandolara Ravara</t>
  </si>
  <si>
    <t xml:space="preserve">Torricella del Pizzo </t>
  </si>
  <si>
    <t>protocollo d'intesa e accordi quadro</t>
  </si>
  <si>
    <t>Si intende promuovere e implementare il lavoro di comunità effettuato da un facilitatore di rete che già opera su una parte del territorio</t>
  </si>
  <si>
    <t>Con Istituti scolastici, CPI/Provincia</t>
  </si>
  <si>
    <t xml:space="preserve">Casalmaggiore </t>
  </si>
  <si>
    <t xml:space="preserve">Rivarolo del Re </t>
  </si>
  <si>
    <t xml:space="preserve">Spineda </t>
  </si>
  <si>
    <t xml:space="preserve">Scandolara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</si>
</sst>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dd/mm/yy;@"/>
    <numFmt numFmtId="166" formatCode="_-* #,##0.00\ [$€-410]_-;\-* #,##0.00\ [$€-410]_-;_-* &quot;-&quot;??\ [$€-410]_-;_-@_-"/>
    <numFmt numFmtId="167" formatCode="0.0%"/>
    <numFmt numFmtId="168" formatCode="_-[$€-410]\ * #,##0.00_-;\-[$€-410]\ * #,##0.00_-;_-[$€-410]\ 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rgb="FF4472C4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F5496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rgb="FF4472C4"/>
      <name val="Calibri Light"/>
      <family val="2"/>
    </font>
    <font>
      <b/>
      <sz val="11"/>
      <color rgb="FFFFFFF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2F5496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767171"/>
      <name val="Calibri"/>
      <family val="2"/>
      <scheme val="minor"/>
    </font>
    <font>
      <sz val="11"/>
      <color rgb="FF2F5496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73">
    <xf numFmtId="0" fontId="0" fillId="0" borderId="0" xfId="0"/>
    <xf numFmtId="0" fontId="1" fillId="0" borderId="6" xfId="0" applyFont="1" applyBorder="1" applyAlignment="1">
      <alignment vertical="center" wrapText="1"/>
    </xf>
    <xf numFmtId="0" fontId="0" fillId="2" borderId="0" xfId="0" applyFill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0" fillId="0" borderId="9" xfId="0" applyBorder="1"/>
    <xf numFmtId="0" fontId="1" fillId="0" borderId="1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4" fontId="11" fillId="0" borderId="1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0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4" fillId="0" borderId="6" xfId="0" applyFont="1" applyBorder="1"/>
    <xf numFmtId="0" fontId="3" fillId="0" borderId="0" xfId="0" applyFont="1" applyAlignment="1">
      <alignment vertical="center"/>
    </xf>
    <xf numFmtId="0" fontId="14" fillId="0" borderId="0" xfId="0" applyFont="1"/>
    <xf numFmtId="0" fontId="15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9" fillId="0" borderId="6" xfId="1" quotePrefix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vertical="center" wrapText="1"/>
    </xf>
    <xf numFmtId="168" fontId="0" fillId="0" borderId="0" xfId="0" applyNumberFormat="1"/>
    <xf numFmtId="0" fontId="4" fillId="0" borderId="6" xfId="0" applyFont="1" applyBorder="1" applyAlignment="1">
      <alignment horizontal="right" vertical="center" wrapText="1" indent="1"/>
    </xf>
    <xf numFmtId="166" fontId="4" fillId="5" borderId="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14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11" fillId="0" borderId="1" xfId="0" applyFont="1" applyBorder="1" applyAlignment="1">
      <alignment wrapText="1"/>
    </xf>
    <xf numFmtId="0" fontId="28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 wrapText="1"/>
    </xf>
    <xf numFmtId="0" fontId="15" fillId="0" borderId="22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3" fillId="0" borderId="0" xfId="1" quotePrefix="1" applyNumberFormat="1"/>
    <xf numFmtId="0" fontId="13" fillId="0" borderId="0" xfId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1" fillId="0" borderId="2" xfId="0" applyFont="1" applyBorder="1"/>
    <xf numFmtId="0" fontId="0" fillId="6" borderId="6" xfId="0" applyFill="1" applyBorder="1" applyAlignment="1">
      <alignment horizontal="center"/>
    </xf>
    <xf numFmtId="167" fontId="0" fillId="0" borderId="0" xfId="2" applyNumberFormat="1" applyFont="1"/>
    <xf numFmtId="167" fontId="0" fillId="6" borderId="6" xfId="2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0" fillId="0" borderId="6" xfId="3" applyFont="1" applyBorder="1"/>
    <xf numFmtId="166" fontId="0" fillId="0" borderId="0" xfId="0" applyNumberFormat="1"/>
    <xf numFmtId="10" fontId="7" fillId="5" borderId="6" xfId="2" applyNumberFormat="1" applyFont="1" applyFill="1" applyBorder="1" applyAlignment="1">
      <alignment vertical="center" wrapText="1"/>
    </xf>
    <xf numFmtId="10" fontId="22" fillId="5" borderId="6" xfId="2" applyNumberFormat="1" applyFont="1" applyFill="1" applyBorder="1" applyAlignment="1">
      <alignment vertical="center"/>
    </xf>
    <xf numFmtId="164" fontId="0" fillId="2" borderId="6" xfId="3" applyFont="1" applyFill="1" applyBorder="1"/>
    <xf numFmtId="0" fontId="0" fillId="0" borderId="12" xfId="0" applyBorder="1"/>
    <xf numFmtId="0" fontId="20" fillId="0" borderId="12" xfId="1" applyFont="1" applyBorder="1"/>
    <xf numFmtId="0" fontId="0" fillId="2" borderId="6" xfId="0" applyFill="1" applyBorder="1"/>
    <xf numFmtId="0" fontId="0" fillId="2" borderId="10" xfId="0" applyFill="1" applyBorder="1"/>
    <xf numFmtId="0" fontId="0" fillId="0" borderId="6" xfId="0" applyBorder="1" applyAlignment="1">
      <alignment horizontal="left" wrapText="1"/>
    </xf>
    <xf numFmtId="10" fontId="0" fillId="2" borderId="6" xfId="0" applyNumberFormat="1" applyFill="1" applyBorder="1" applyAlignment="1">
      <alignment vertical="center" wrapText="1"/>
    </xf>
    <xf numFmtId="166" fontId="0" fillId="2" borderId="6" xfId="0" applyNumberForma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166" fontId="4" fillId="2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66" fontId="5" fillId="2" borderId="6" xfId="0" applyNumberFormat="1" applyFont="1" applyFill="1" applyBorder="1" applyAlignment="1">
      <alignment vertical="center" wrapText="1"/>
    </xf>
    <xf numFmtId="44" fontId="5" fillId="0" borderId="0" xfId="0" applyNumberFormat="1" applyFont="1"/>
    <xf numFmtId="164" fontId="5" fillId="0" borderId="6" xfId="3" applyFont="1" applyBorder="1"/>
    <xf numFmtId="0" fontId="3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/>
  </cellXfs>
  <cellStyles count="4">
    <cellStyle name="Collegamento ipertestuale" xfId="1" builtinId="8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il\OneDrive\Documenti\Worldbank\PAL%20modelli\PAL%202021%20altre%20versioni\PAL_QSFP2021_v2_comp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CONCASSDC01\Pianodizona\piano%20di%20zona\piano%20povert&#224;%20strumenti%20di%20programmazione\progammazione%20fondo%202021\PAL%20Oglio%20Po_%20QSFP%202021.xlsx" TargetMode="External"/><Relationship Id="rId1" Type="http://schemas.openxmlformats.org/officeDocument/2006/relationships/externalLinkPath" Target="PAL%20Oglio%20Po_%20QSF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rio"/>
      <sheetName val="Tab_01"/>
      <sheetName val="Tab_02"/>
      <sheetName val="Tab_03_01"/>
      <sheetName val="Tab_03_02"/>
      <sheetName val="Tab_03_03"/>
      <sheetName val="Tab_04"/>
      <sheetName val="Tab_5"/>
      <sheetName val="Tab_6"/>
      <sheetName val="Tab_7"/>
      <sheetName val="Tab_8"/>
      <sheetName val="Tab_09"/>
      <sheetName val="Tab_10"/>
      <sheetName val="Tab_11"/>
      <sheetName val="Tab_12"/>
      <sheetName val="Indicazioni per compilazion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mmario"/>
      <sheetName val="0. Contesto istituzionale e dem"/>
      <sheetName val="01.Indicatori dom sociale"/>
      <sheetName val="Tab.1 Segr. Sociale"/>
      <sheetName val="Tab.2 Serv Sociale "/>
      <sheetName val="Tab.3 PIS "/>
      <sheetName val="Tab. 4 EEMM"/>
      <sheetName val="Tab. 5 Rete Territoriale "/>
      <sheetName val="Tab.6 InclusioneSoc_lav"/>
      <sheetName val="Tab 7.Sistemi informativi"/>
      <sheetName val="Tab.8 PUC"/>
      <sheetName val="TAB 9.Risorse per obiettivi "/>
      <sheetName val="Note per la compilazione"/>
      <sheetName val="Elench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">
          <cell r="C8">
            <v>6887.5450080365454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6"/>
  <sheetViews>
    <sheetView showGridLines="0" topLeftCell="A13" zoomScale="145" zoomScaleNormal="145" workbookViewId="0">
      <selection activeCell="B15" sqref="B15"/>
    </sheetView>
  </sheetViews>
  <sheetFormatPr defaultRowHeight="15" x14ac:dyDescent="0.25"/>
  <cols>
    <col min="1" max="1" width="26" customWidth="1"/>
    <col min="2" max="2" width="74.140625" customWidth="1"/>
  </cols>
  <sheetData>
    <row r="2" spans="1:2" ht="18.75" x14ac:dyDescent="0.25">
      <c r="B2" s="15" t="s">
        <v>14</v>
      </c>
    </row>
    <row r="3" spans="1:2" ht="3.75" customHeight="1" x14ac:dyDescent="0.25"/>
    <row r="4" spans="1:2" ht="18.75" x14ac:dyDescent="0.25">
      <c r="B4" s="16" t="s">
        <v>15</v>
      </c>
    </row>
    <row r="5" spans="1:2" ht="18.75" x14ac:dyDescent="0.25">
      <c r="B5" s="16"/>
    </row>
    <row r="6" spans="1:2" ht="20.25" customHeight="1" x14ac:dyDescent="0.25">
      <c r="A6" s="17" t="s">
        <v>16</v>
      </c>
      <c r="B6" s="18" t="s">
        <v>282</v>
      </c>
    </row>
    <row r="7" spans="1:2" ht="33.75" customHeight="1" x14ac:dyDescent="0.25">
      <c r="A7" s="17" t="s">
        <v>17</v>
      </c>
      <c r="B7" s="19" t="s">
        <v>265</v>
      </c>
    </row>
    <row r="8" spans="1:2" ht="30.75" customHeight="1" x14ac:dyDescent="0.25">
      <c r="A8" s="17" t="s">
        <v>18</v>
      </c>
      <c r="B8" s="19" t="s">
        <v>283</v>
      </c>
    </row>
    <row r="10" spans="1:2" ht="24" customHeight="1" x14ac:dyDescent="0.25">
      <c r="A10" s="17" t="s">
        <v>19</v>
      </c>
      <c r="B10" s="20"/>
    </row>
    <row r="11" spans="1:2" ht="24" customHeight="1" x14ac:dyDescent="0.25">
      <c r="A11" s="17"/>
      <c r="B11" s="21" t="s">
        <v>20</v>
      </c>
    </row>
    <row r="12" spans="1:2" ht="30.75" customHeight="1" x14ac:dyDescent="0.25">
      <c r="A12" s="17" t="s">
        <v>21</v>
      </c>
      <c r="B12" s="22" t="s">
        <v>284</v>
      </c>
    </row>
    <row r="13" spans="1:2" x14ac:dyDescent="0.25">
      <c r="B13" s="5"/>
    </row>
    <row r="14" spans="1:2" x14ac:dyDescent="0.25">
      <c r="B14" t="s">
        <v>22</v>
      </c>
    </row>
    <row r="15" spans="1:2" x14ac:dyDescent="0.25">
      <c r="B15" s="90" t="s">
        <v>222</v>
      </c>
    </row>
    <row r="16" spans="1:2" x14ac:dyDescent="0.25">
      <c r="B16" s="90" t="s">
        <v>223</v>
      </c>
    </row>
    <row r="17" spans="2:2" x14ac:dyDescent="0.25">
      <c r="B17" s="90" t="s">
        <v>233</v>
      </c>
    </row>
    <row r="18" spans="2:2" x14ac:dyDescent="0.25">
      <c r="B18" s="90" t="s">
        <v>234</v>
      </c>
    </row>
    <row r="19" spans="2:2" x14ac:dyDescent="0.25">
      <c r="B19" s="90" t="s">
        <v>224</v>
      </c>
    </row>
    <row r="20" spans="2:2" x14ac:dyDescent="0.25">
      <c r="B20" s="90" t="s">
        <v>225</v>
      </c>
    </row>
    <row r="21" spans="2:2" x14ac:dyDescent="0.25">
      <c r="B21" s="90" t="s">
        <v>226</v>
      </c>
    </row>
    <row r="22" spans="2:2" x14ac:dyDescent="0.25">
      <c r="B22" s="90" t="s">
        <v>227</v>
      </c>
    </row>
    <row r="23" spans="2:2" x14ac:dyDescent="0.25">
      <c r="B23" s="90" t="s">
        <v>228</v>
      </c>
    </row>
    <row r="24" spans="2:2" x14ac:dyDescent="0.25">
      <c r="B24" s="90" t="s">
        <v>229</v>
      </c>
    </row>
    <row r="25" spans="2:2" x14ac:dyDescent="0.25">
      <c r="B25" s="90" t="s">
        <v>230</v>
      </c>
    </row>
    <row r="26" spans="2:2" x14ac:dyDescent="0.25">
      <c r="B26" s="90" t="s">
        <v>231</v>
      </c>
    </row>
  </sheetData>
  <hyperlinks>
    <hyperlink ref="B15" location="'0. Contesto istituzionale e dem'!A1" display="0. Contesto istituzionale e dem'!A1" xr:uid="{00000000-0004-0000-0000-000000000000}"/>
    <hyperlink ref="B16" location="'01.Indicatori dom sociale '!A1" display="'01.Indicatori dom sociale '!A1" xr:uid="{00000000-0004-0000-0000-000001000000}"/>
    <hyperlink ref="B19" location="'Tab.3 PIS '!A1" display="'Tab.3 PIS '!A1" xr:uid="{00000000-0004-0000-0000-000002000000}"/>
    <hyperlink ref="B20" location="'Tab. 4 EEMM'!A1" display="'Tab. 4 EEMM'!A1" xr:uid="{00000000-0004-0000-0000-000003000000}"/>
    <hyperlink ref="B21" location="'Tab. 5 Rete Territoriale '!A1" display="'Tab. 5 Rete Territoriale '!A1" xr:uid="{00000000-0004-0000-0000-000004000000}"/>
    <hyperlink ref="B22" location="'Tab.6 InclusioneSoc_lav'!A1" display="'Tab.6 InclusioneSoc_lav'!A1" xr:uid="{00000000-0004-0000-0000-000005000000}"/>
    <hyperlink ref="B23" location="'Tab 7.Sistemi informativi'!A1" display="'Tab 7.Sistemi informativi'!A1" xr:uid="{00000000-0004-0000-0000-000006000000}"/>
    <hyperlink ref="B24" location="'Tab.8 PUC'!A1" display="'Tab.8 PUC'!A1" xr:uid="{00000000-0004-0000-0000-000007000000}"/>
    <hyperlink ref="B25" location="'TAB 9.Risorse per obiettivi '!A1" display="'TAB 9.Risorse per obiettivi '!A1" xr:uid="{00000000-0004-0000-0000-000008000000}"/>
    <hyperlink ref="B26" location="'Note per la compilazione'!A1" display="'Note per la compilazione'!A1" xr:uid="{00000000-0004-0000-0000-000009000000}"/>
    <hyperlink ref="B17" location="'Tab.1 Segr. Sociale'!A1" display="'Tab.1 Segr. Sociale'!A1" xr:uid="{00000000-0004-0000-0000-00000A000000}"/>
    <hyperlink ref="B18" location="'Tab.2 Serv Sociale '!A1" display="'Tab.2 Serv Sociale '!A1" xr:uid="{00000000-0004-0000-0000-00000B000000}"/>
  </hyperlinks>
  <pageMargins left="0.9055118110236221" right="0.9055118110236221" top="0.94488188976377963" bottom="0.74803149606299213" header="0.31496062992125984" footer="0.31496062992125984"/>
  <pageSetup paperSize="9" orientation="portrait" horizontalDpi="0" verticalDpi="0" r:id="rId1"/>
  <headerFooter>
    <oddHeader>&amp;CPAL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zoomScale="130" zoomScaleNormal="130" workbookViewId="0"/>
  </sheetViews>
  <sheetFormatPr defaultRowHeight="15" x14ac:dyDescent="0.25"/>
  <cols>
    <col min="1" max="1" width="26.85546875" customWidth="1"/>
    <col min="2" max="2" width="53.5703125" customWidth="1"/>
    <col min="3" max="3" width="26.42578125" customWidth="1"/>
  </cols>
  <sheetData>
    <row r="1" spans="1:3" x14ac:dyDescent="0.25">
      <c r="A1" s="8" t="s">
        <v>182</v>
      </c>
    </row>
    <row r="2" spans="1:3" x14ac:dyDescent="0.25">
      <c r="A2" s="92" t="s">
        <v>235</v>
      </c>
      <c r="B2" s="5"/>
      <c r="C2" s="5"/>
    </row>
    <row r="3" spans="1:3" x14ac:dyDescent="0.25">
      <c r="A3" s="5"/>
    </row>
    <row r="4" spans="1:3" x14ac:dyDescent="0.25">
      <c r="A4" s="9"/>
      <c r="B4" s="10" t="s">
        <v>161</v>
      </c>
    </row>
    <row r="5" spans="1:3" ht="45" x14ac:dyDescent="0.25">
      <c r="A5" s="14" t="s">
        <v>244</v>
      </c>
      <c r="B5" s="12">
        <v>81941</v>
      </c>
      <c r="C5" s="13" t="s">
        <v>12</v>
      </c>
    </row>
    <row r="6" spans="1:3" ht="45" x14ac:dyDescent="0.25">
      <c r="A6" s="11" t="s">
        <v>109</v>
      </c>
      <c r="B6" s="12"/>
      <c r="C6" s="13" t="s">
        <v>12</v>
      </c>
    </row>
    <row r="7" spans="1:3" ht="32.450000000000003" customHeight="1" x14ac:dyDescent="0.25">
      <c r="A7" s="11" t="s">
        <v>243</v>
      </c>
      <c r="B7" s="12">
        <v>27</v>
      </c>
    </row>
    <row r="8" spans="1:3" ht="30" x14ac:dyDescent="0.25">
      <c r="A8" s="11" t="s">
        <v>101</v>
      </c>
      <c r="B8" s="12" t="s">
        <v>285</v>
      </c>
    </row>
    <row r="9" spans="1:3" ht="28.15" customHeight="1" x14ac:dyDescent="0.25">
      <c r="A9" s="11" t="s">
        <v>110</v>
      </c>
      <c r="B9" s="12" t="s">
        <v>286</v>
      </c>
    </row>
    <row r="11" spans="1:3" x14ac:dyDescent="0.25">
      <c r="A11" s="61" t="s">
        <v>111</v>
      </c>
    </row>
    <row r="13" spans="1:3" x14ac:dyDescent="0.25">
      <c r="A13" s="91" t="s">
        <v>232</v>
      </c>
    </row>
  </sheetData>
  <hyperlinks>
    <hyperlink ref="A13" location="Sommario!B14" display="Ritorna a sommario 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8"/>
  <sheetViews>
    <sheetView zoomScale="130" zoomScaleNormal="130" workbookViewId="0">
      <selection activeCell="F16" sqref="F16"/>
    </sheetView>
  </sheetViews>
  <sheetFormatPr defaultRowHeight="15" x14ac:dyDescent="0.25"/>
  <cols>
    <col min="1" max="1" width="113" bestFit="1" customWidth="1"/>
    <col min="2" max="2" width="11.42578125" customWidth="1"/>
  </cols>
  <sheetData>
    <row r="1" spans="1:2" x14ac:dyDescent="0.25">
      <c r="A1" s="8" t="s">
        <v>181</v>
      </c>
    </row>
    <row r="2" spans="1:2" x14ac:dyDescent="0.25">
      <c r="A2" s="93" t="s">
        <v>237</v>
      </c>
    </row>
    <row r="5" spans="1:2" ht="60" x14ac:dyDescent="0.25">
      <c r="A5" s="50" t="s">
        <v>248</v>
      </c>
      <c r="B5" s="62" t="s">
        <v>161</v>
      </c>
    </row>
    <row r="6" spans="1:2" x14ac:dyDescent="0.25">
      <c r="A6" s="11" t="s">
        <v>249</v>
      </c>
      <c r="B6" s="95">
        <v>540</v>
      </c>
    </row>
    <row r="7" spans="1:2" x14ac:dyDescent="0.25">
      <c r="A7" s="11" t="s">
        <v>250</v>
      </c>
      <c r="B7" s="95">
        <v>202</v>
      </c>
    </row>
    <row r="8" spans="1:2" x14ac:dyDescent="0.25">
      <c r="A8" s="11" t="s">
        <v>251</v>
      </c>
      <c r="B8" s="95">
        <v>101</v>
      </c>
    </row>
    <row r="9" spans="1:2" x14ac:dyDescent="0.25">
      <c r="A9" s="11" t="s">
        <v>252</v>
      </c>
      <c r="B9" s="95">
        <v>76</v>
      </c>
    </row>
    <row r="10" spans="1:2" x14ac:dyDescent="0.25">
      <c r="A10" s="11" t="s">
        <v>253</v>
      </c>
      <c r="B10" s="95">
        <v>16</v>
      </c>
    </row>
    <row r="11" spans="1:2" x14ac:dyDescent="0.25">
      <c r="A11" s="11" t="s">
        <v>254</v>
      </c>
      <c r="B11" s="95">
        <v>51</v>
      </c>
    </row>
    <row r="12" spans="1:2" x14ac:dyDescent="0.25">
      <c r="A12" s="11" t="s">
        <v>255</v>
      </c>
      <c r="B12" s="95">
        <v>7</v>
      </c>
    </row>
    <row r="13" spans="1:2" x14ac:dyDescent="0.25">
      <c r="A13" s="11" t="s">
        <v>256</v>
      </c>
      <c r="B13" s="95">
        <v>1</v>
      </c>
    </row>
    <row r="14" spans="1:2" ht="30" x14ac:dyDescent="0.25">
      <c r="A14" s="11" t="s">
        <v>257</v>
      </c>
      <c r="B14" s="95">
        <v>1</v>
      </c>
    </row>
    <row r="15" spans="1:2" x14ac:dyDescent="0.25">
      <c r="A15" s="11" t="s">
        <v>258</v>
      </c>
      <c r="B15" s="95">
        <v>20</v>
      </c>
    </row>
    <row r="16" spans="1:2" x14ac:dyDescent="0.25">
      <c r="A16" s="11" t="s">
        <v>259</v>
      </c>
      <c r="B16" s="95">
        <v>19</v>
      </c>
    </row>
    <row r="17" spans="1:5" x14ac:dyDescent="0.25">
      <c r="A17" s="11" t="s">
        <v>260</v>
      </c>
      <c r="B17" s="95">
        <v>1</v>
      </c>
    </row>
    <row r="21" spans="1:5" ht="60" x14ac:dyDescent="0.25">
      <c r="A21" s="29" t="s">
        <v>261</v>
      </c>
      <c r="B21" s="62" t="s">
        <v>161</v>
      </c>
    </row>
    <row r="22" spans="1:5" ht="30" x14ac:dyDescent="0.25">
      <c r="A22" s="11" t="s">
        <v>13</v>
      </c>
      <c r="B22" s="97">
        <v>0.51867588932806297</v>
      </c>
    </row>
    <row r="23" spans="1:5" ht="30" x14ac:dyDescent="0.25">
      <c r="A23" s="11" t="s">
        <v>262</v>
      </c>
      <c r="B23" s="97">
        <v>0.38903162055335949</v>
      </c>
    </row>
    <row r="24" spans="1:5" ht="45" x14ac:dyDescent="0.25">
      <c r="A24" s="11" t="s">
        <v>263</v>
      </c>
      <c r="B24" s="97">
        <v>0.12316602316602306</v>
      </c>
    </row>
    <row r="25" spans="1:5" ht="30" x14ac:dyDescent="0.25">
      <c r="A25" s="11" t="s">
        <v>264</v>
      </c>
      <c r="B25" s="97">
        <v>0.330808080808081</v>
      </c>
    </row>
    <row r="27" spans="1:5" x14ac:dyDescent="0.25">
      <c r="B27" s="96"/>
      <c r="C27" s="96"/>
      <c r="D27" s="96"/>
      <c r="E27" s="96"/>
    </row>
    <row r="28" spans="1:5" x14ac:dyDescent="0.25">
      <c r="A28" s="91" t="s">
        <v>232</v>
      </c>
    </row>
  </sheetData>
  <hyperlinks>
    <hyperlink ref="A28" location="Sommario!B14" display="Ritorna a sommario " xr:uid="{00000000-0004-0000-0200-000000000000}"/>
  </hyperlink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8"/>
  <sheetViews>
    <sheetView zoomScale="130" zoomScaleNormal="130" workbookViewId="0">
      <selection sqref="A1:K1"/>
    </sheetView>
  </sheetViews>
  <sheetFormatPr defaultRowHeight="15" x14ac:dyDescent="0.25"/>
  <cols>
    <col min="1" max="1" width="33.140625" customWidth="1"/>
    <col min="2" max="2" width="15.140625" bestFit="1" customWidth="1"/>
    <col min="3" max="3" width="11.85546875" customWidth="1"/>
    <col min="4" max="4" width="14.85546875" customWidth="1"/>
    <col min="5" max="5" width="28.140625" customWidth="1"/>
    <col min="10" max="10" width="9.7109375" customWidth="1"/>
    <col min="11" max="11" width="11.7109375" customWidth="1"/>
  </cols>
  <sheetData>
    <row r="1" spans="1:11" ht="18" customHeight="1" x14ac:dyDescent="0.25">
      <c r="A1" s="118" t="s">
        <v>100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.75" x14ac:dyDescent="0.25">
      <c r="A2" s="34" t="s">
        <v>114</v>
      </c>
    </row>
    <row r="3" spans="1:11" ht="15.75" x14ac:dyDescent="0.25">
      <c r="A3" s="34"/>
    </row>
    <row r="4" spans="1:11" x14ac:dyDescent="0.25">
      <c r="A4" s="26" t="s">
        <v>24</v>
      </c>
      <c r="B4" s="119" t="s">
        <v>23</v>
      </c>
      <c r="C4" s="120"/>
      <c r="D4" s="29" t="s">
        <v>26</v>
      </c>
      <c r="E4" s="29"/>
      <c r="F4" s="29"/>
    </row>
    <row r="5" spans="1:11" ht="60" x14ac:dyDescent="0.25">
      <c r="A5" s="27"/>
      <c r="B5" s="25" t="s">
        <v>25</v>
      </c>
      <c r="C5" s="28" t="s">
        <v>27</v>
      </c>
      <c r="D5" s="25" t="s">
        <v>29</v>
      </c>
      <c r="E5" s="24" t="s">
        <v>28</v>
      </c>
    </row>
    <row r="6" spans="1:11" x14ac:dyDescent="0.25">
      <c r="A6" s="1" t="s">
        <v>266</v>
      </c>
      <c r="B6" s="98">
        <v>1</v>
      </c>
      <c r="C6" s="27">
        <v>7.5</v>
      </c>
      <c r="D6" s="6">
        <v>1</v>
      </c>
      <c r="E6" s="3">
        <v>5</v>
      </c>
    </row>
    <row r="7" spans="1:11" x14ac:dyDescent="0.25">
      <c r="A7" s="3" t="s">
        <v>292</v>
      </c>
      <c r="B7" s="39">
        <v>1</v>
      </c>
      <c r="C7" s="107">
        <v>11</v>
      </c>
      <c r="D7" s="6"/>
      <c r="E7" s="3"/>
    </row>
    <row r="8" spans="1:11" x14ac:dyDescent="0.25">
      <c r="A8" s="3" t="s">
        <v>293</v>
      </c>
      <c r="B8" s="39">
        <v>1</v>
      </c>
      <c r="C8" s="107">
        <v>60</v>
      </c>
      <c r="D8" s="6">
        <v>1</v>
      </c>
      <c r="E8" s="3">
        <v>22</v>
      </c>
    </row>
    <row r="9" spans="1:11" x14ac:dyDescent="0.25">
      <c r="A9" s="3" t="s">
        <v>294</v>
      </c>
      <c r="B9" s="39">
        <v>1</v>
      </c>
      <c r="C9" s="107">
        <v>4</v>
      </c>
      <c r="D9" s="6"/>
      <c r="E9" s="3"/>
    </row>
    <row r="10" spans="1:11" x14ac:dyDescent="0.25">
      <c r="A10" s="3" t="s">
        <v>295</v>
      </c>
      <c r="B10" s="39">
        <v>1</v>
      </c>
      <c r="C10" s="107">
        <v>9</v>
      </c>
      <c r="D10" s="6"/>
      <c r="E10" s="3"/>
    </row>
    <row r="11" spans="1:11" x14ac:dyDescent="0.25">
      <c r="A11" s="1" t="s">
        <v>267</v>
      </c>
      <c r="B11" s="98">
        <v>1</v>
      </c>
      <c r="C11" s="27">
        <v>4</v>
      </c>
      <c r="D11" s="6"/>
      <c r="E11" s="3"/>
    </row>
    <row r="12" spans="1:11" x14ac:dyDescent="0.25">
      <c r="A12" s="1" t="s">
        <v>268</v>
      </c>
      <c r="B12" s="98">
        <v>1</v>
      </c>
      <c r="C12" s="27">
        <v>6</v>
      </c>
      <c r="D12" s="6"/>
      <c r="E12" s="3"/>
    </row>
    <row r="13" spans="1:11" x14ac:dyDescent="0.25">
      <c r="A13" s="1" t="s">
        <v>269</v>
      </c>
      <c r="B13" s="98">
        <v>1</v>
      </c>
      <c r="C13" s="27">
        <v>4</v>
      </c>
      <c r="D13" s="6"/>
      <c r="E13" s="3"/>
    </row>
    <row r="14" spans="1:11" x14ac:dyDescent="0.25">
      <c r="A14" s="3" t="s">
        <v>297</v>
      </c>
      <c r="B14" s="39">
        <v>1</v>
      </c>
      <c r="C14" s="107">
        <v>6</v>
      </c>
      <c r="D14" s="6"/>
      <c r="E14" s="3"/>
    </row>
    <row r="15" spans="1:11" x14ac:dyDescent="0.25">
      <c r="A15" s="1" t="s">
        <v>270</v>
      </c>
      <c r="B15" s="98">
        <v>1</v>
      </c>
      <c r="C15" s="27">
        <v>9</v>
      </c>
      <c r="D15" s="6"/>
      <c r="E15" s="3"/>
    </row>
    <row r="16" spans="1:11" x14ac:dyDescent="0.25">
      <c r="A16" s="3" t="s">
        <v>296</v>
      </c>
      <c r="B16" s="39">
        <v>1</v>
      </c>
      <c r="C16" s="106">
        <v>10</v>
      </c>
      <c r="D16" s="3"/>
      <c r="E16" s="3"/>
    </row>
    <row r="17" spans="1:5" x14ac:dyDescent="0.25">
      <c r="A17" s="3" t="s">
        <v>306</v>
      </c>
      <c r="B17" s="39">
        <v>1</v>
      </c>
      <c r="C17" s="106">
        <v>8</v>
      </c>
      <c r="D17" s="3"/>
      <c r="E17" s="3"/>
    </row>
    <row r="18" spans="1:5" x14ac:dyDescent="0.25">
      <c r="A18" s="3" t="s">
        <v>298</v>
      </c>
      <c r="B18" s="39">
        <v>1</v>
      </c>
      <c r="C18" s="106">
        <v>10</v>
      </c>
      <c r="D18" s="3"/>
      <c r="E18" s="3"/>
    </row>
    <row r="19" spans="1:5" x14ac:dyDescent="0.25">
      <c r="A19" s="7" t="s">
        <v>271</v>
      </c>
      <c r="B19" s="98">
        <v>1</v>
      </c>
      <c r="C19" s="3">
        <v>3</v>
      </c>
      <c r="D19" s="3"/>
      <c r="E19" s="3"/>
    </row>
    <row r="20" spans="1:5" x14ac:dyDescent="0.25">
      <c r="A20" s="104" t="s">
        <v>303</v>
      </c>
      <c r="B20" s="39">
        <v>1</v>
      </c>
      <c r="C20" s="106">
        <v>8</v>
      </c>
      <c r="D20" s="3"/>
      <c r="E20" s="3"/>
    </row>
    <row r="21" spans="1:5" x14ac:dyDescent="0.25">
      <c r="A21" s="7" t="s">
        <v>272</v>
      </c>
      <c r="B21" s="98">
        <v>1</v>
      </c>
      <c r="C21" s="3">
        <v>3</v>
      </c>
      <c r="D21" s="3"/>
      <c r="E21" s="3"/>
    </row>
    <row r="22" spans="1:5" x14ac:dyDescent="0.25">
      <c r="A22" s="7" t="s">
        <v>273</v>
      </c>
      <c r="B22" s="98">
        <v>1</v>
      </c>
      <c r="C22" s="3">
        <v>4</v>
      </c>
      <c r="D22" s="3"/>
      <c r="E22" s="3"/>
    </row>
    <row r="23" spans="1:5" x14ac:dyDescent="0.25">
      <c r="A23" s="104" t="s">
        <v>299</v>
      </c>
      <c r="B23" s="39">
        <v>1</v>
      </c>
      <c r="C23" s="106">
        <v>10</v>
      </c>
      <c r="D23" s="3"/>
      <c r="E23" s="3"/>
    </row>
    <row r="24" spans="1:5" x14ac:dyDescent="0.25">
      <c r="A24" s="7" t="s">
        <v>274</v>
      </c>
      <c r="B24" s="98">
        <v>1</v>
      </c>
      <c r="C24" s="3">
        <v>4</v>
      </c>
      <c r="D24" s="3"/>
      <c r="E24" s="3"/>
    </row>
    <row r="25" spans="1:5" x14ac:dyDescent="0.25">
      <c r="A25" s="104" t="s">
        <v>302</v>
      </c>
      <c r="B25" s="39">
        <v>1</v>
      </c>
      <c r="C25" s="106">
        <v>3</v>
      </c>
      <c r="D25" s="3"/>
      <c r="E25" s="3"/>
    </row>
    <row r="26" spans="1:5" x14ac:dyDescent="0.25">
      <c r="A26" s="105" t="s">
        <v>307</v>
      </c>
      <c r="B26" s="39">
        <v>1</v>
      </c>
      <c r="C26" s="106">
        <v>12</v>
      </c>
      <c r="D26" s="3"/>
      <c r="E26" s="3"/>
    </row>
    <row r="27" spans="1:5" x14ac:dyDescent="0.25">
      <c r="A27" s="104" t="s">
        <v>300</v>
      </c>
      <c r="B27" s="39">
        <v>1</v>
      </c>
      <c r="C27" s="106">
        <v>7</v>
      </c>
      <c r="D27" s="3"/>
      <c r="E27" s="3"/>
    </row>
    <row r="28" spans="1:5" x14ac:dyDescent="0.25">
      <c r="A28" s="104" t="s">
        <v>304</v>
      </c>
      <c r="B28" s="39">
        <v>1</v>
      </c>
      <c r="C28" s="106">
        <v>8</v>
      </c>
      <c r="D28" s="3"/>
      <c r="E28" s="3"/>
    </row>
    <row r="29" spans="1:5" x14ac:dyDescent="0.25">
      <c r="A29" s="104" t="s">
        <v>305</v>
      </c>
      <c r="B29" s="39">
        <v>1</v>
      </c>
      <c r="C29" s="106">
        <v>7</v>
      </c>
      <c r="D29" s="3"/>
      <c r="E29" s="3"/>
    </row>
    <row r="30" spans="1:5" x14ac:dyDescent="0.25">
      <c r="A30" s="104" t="s">
        <v>308</v>
      </c>
      <c r="B30" s="39">
        <v>1</v>
      </c>
      <c r="C30" s="106">
        <v>6</v>
      </c>
      <c r="D30" s="3"/>
      <c r="E30" s="3"/>
    </row>
    <row r="31" spans="1:5" x14ac:dyDescent="0.25">
      <c r="A31" s="7" t="s">
        <v>275</v>
      </c>
      <c r="B31" s="98">
        <v>1</v>
      </c>
      <c r="C31" s="3">
        <v>8</v>
      </c>
      <c r="D31" s="3">
        <v>1</v>
      </c>
      <c r="E31" s="3">
        <v>5</v>
      </c>
    </row>
    <row r="32" spans="1:5" x14ac:dyDescent="0.25">
      <c r="A32" s="104" t="s">
        <v>301</v>
      </c>
      <c r="B32" s="39">
        <v>1</v>
      </c>
      <c r="C32" s="106">
        <v>3</v>
      </c>
      <c r="D32" s="3"/>
      <c r="E32" s="3"/>
    </row>
    <row r="33" spans="1:5" x14ac:dyDescent="0.25">
      <c r="A33" s="104"/>
      <c r="B33" s="3"/>
      <c r="C33" s="3"/>
      <c r="D33" s="3"/>
      <c r="E33" s="3"/>
    </row>
    <row r="34" spans="1:5" x14ac:dyDescent="0.25">
      <c r="A34" s="104"/>
      <c r="B34" s="3"/>
      <c r="C34" s="3"/>
      <c r="D34" s="3"/>
      <c r="E34" s="3"/>
    </row>
    <row r="35" spans="1:5" x14ac:dyDescent="0.25">
      <c r="A35" s="104"/>
      <c r="B35" s="3"/>
      <c r="C35" s="3"/>
      <c r="D35" s="3"/>
      <c r="E35" s="3"/>
    </row>
    <row r="38" spans="1:5" x14ac:dyDescent="0.25">
      <c r="A38" s="91" t="s">
        <v>232</v>
      </c>
    </row>
  </sheetData>
  <sortState xmlns:xlrd2="http://schemas.microsoft.com/office/spreadsheetml/2017/richdata2" ref="A6:E32">
    <sortCondition ref="A6:A32"/>
  </sortState>
  <mergeCells count="2">
    <mergeCell ref="A1:K1"/>
    <mergeCell ref="B4:C4"/>
  </mergeCells>
  <hyperlinks>
    <hyperlink ref="A38" location="Sommario!B14" display="Ritorna a sommario " xr:uid="{00000000-0004-0000-0300-000000000000}"/>
    <hyperlink ref="A26" location="Sommario!B14" display="Ritorna a sommario " xr:uid="{C332205E-9853-4F9F-B420-34E50821F96A}"/>
  </hyperlink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3"/>
  <sheetViews>
    <sheetView zoomScale="120" zoomScaleNormal="120" workbookViewId="0">
      <selection activeCell="K8" sqref="K8"/>
    </sheetView>
  </sheetViews>
  <sheetFormatPr defaultRowHeight="15" x14ac:dyDescent="0.25"/>
  <cols>
    <col min="1" max="1" width="19.7109375" customWidth="1"/>
    <col min="2" max="2" width="13.28515625" customWidth="1"/>
    <col min="3" max="3" width="12.7109375" customWidth="1"/>
    <col min="4" max="4" width="11.5703125" customWidth="1"/>
    <col min="5" max="5" width="14.28515625" customWidth="1"/>
    <col min="6" max="6" width="11.42578125" customWidth="1"/>
    <col min="7" max="7" width="14.42578125" customWidth="1"/>
    <col min="8" max="9" width="17.42578125" customWidth="1"/>
    <col min="10" max="10" width="14.7109375" customWidth="1"/>
  </cols>
  <sheetData>
    <row r="1" spans="1:11" ht="18.600000000000001" customHeight="1" thickBot="1" x14ac:dyDescent="0.3">
      <c r="A1" s="123" t="s">
        <v>99</v>
      </c>
      <c r="B1" s="123"/>
      <c r="C1" s="123"/>
      <c r="D1" s="123"/>
      <c r="E1" s="123"/>
      <c r="F1" s="123"/>
      <c r="G1" s="123"/>
    </row>
    <row r="2" spans="1:11" ht="15.75" x14ac:dyDescent="0.25">
      <c r="A2" s="34" t="s">
        <v>113</v>
      </c>
    </row>
    <row r="3" spans="1:11" s="31" customFormat="1" x14ac:dyDescent="0.25">
      <c r="I3"/>
      <c r="J3"/>
      <c r="K3"/>
    </row>
    <row r="4" spans="1:11" ht="47.25" customHeight="1" x14ac:dyDescent="0.25">
      <c r="A4" s="121" t="s">
        <v>30</v>
      </c>
      <c r="B4" s="122" t="s">
        <v>112</v>
      </c>
      <c r="C4" s="122"/>
      <c r="D4" s="122"/>
      <c r="E4" s="122"/>
      <c r="F4" s="122"/>
      <c r="G4" s="122"/>
      <c r="H4" s="122"/>
    </row>
    <row r="5" spans="1:11" ht="90" x14ac:dyDescent="0.25">
      <c r="A5" s="121"/>
      <c r="B5" s="33" t="s">
        <v>31</v>
      </c>
      <c r="C5" s="33" t="s">
        <v>32</v>
      </c>
      <c r="D5" s="33" t="s">
        <v>33</v>
      </c>
      <c r="E5" s="33" t="s">
        <v>34</v>
      </c>
      <c r="F5" s="33" t="s">
        <v>35</v>
      </c>
      <c r="G5" s="33" t="s">
        <v>36</v>
      </c>
      <c r="H5" s="33" t="s">
        <v>37</v>
      </c>
    </row>
    <row r="6" spans="1:11" ht="35.1" customHeight="1" x14ac:dyDescent="0.25">
      <c r="A6" s="11" t="s">
        <v>185</v>
      </c>
      <c r="B6" s="11">
        <f>9+9</f>
        <v>18</v>
      </c>
      <c r="C6" s="11">
        <v>1</v>
      </c>
      <c r="D6" s="11"/>
      <c r="E6" s="11">
        <v>1</v>
      </c>
      <c r="F6" s="11">
        <f t="shared" ref="F6:F7" si="0">SUM(B6:E6)</f>
        <v>20</v>
      </c>
      <c r="G6" s="11">
        <f>11+9</f>
        <v>20</v>
      </c>
      <c r="H6" s="11">
        <f>F6-G6</f>
        <v>0</v>
      </c>
    </row>
    <row r="7" spans="1:11" ht="60" x14ac:dyDescent="0.25">
      <c r="A7" s="11" t="s">
        <v>39</v>
      </c>
      <c r="B7" s="11">
        <v>1</v>
      </c>
      <c r="C7" s="11">
        <v>0</v>
      </c>
      <c r="D7" s="11">
        <v>0</v>
      </c>
      <c r="E7" s="11">
        <v>0</v>
      </c>
      <c r="F7" s="11">
        <f t="shared" si="0"/>
        <v>1</v>
      </c>
      <c r="G7" s="11">
        <v>1</v>
      </c>
      <c r="H7" s="11">
        <f t="shared" ref="H7:H8" si="1">F7-G7</f>
        <v>0</v>
      </c>
    </row>
    <row r="8" spans="1:11" ht="45" x14ac:dyDescent="0.25">
      <c r="A8" s="11" t="s">
        <v>40</v>
      </c>
      <c r="B8" s="11">
        <f t="shared" ref="B8:G8" si="2">SUM(B6:B7)</f>
        <v>19</v>
      </c>
      <c r="C8" s="11">
        <f t="shared" si="2"/>
        <v>1</v>
      </c>
      <c r="D8" s="11">
        <f t="shared" si="2"/>
        <v>0</v>
      </c>
      <c r="E8" s="11">
        <f t="shared" si="2"/>
        <v>1</v>
      </c>
      <c r="F8" s="11">
        <f t="shared" si="2"/>
        <v>21</v>
      </c>
      <c r="G8" s="11">
        <f t="shared" si="2"/>
        <v>21</v>
      </c>
      <c r="H8" s="11">
        <f t="shared" si="1"/>
        <v>0</v>
      </c>
    </row>
    <row r="10" spans="1:11" x14ac:dyDescent="0.25">
      <c r="A10" t="s">
        <v>38</v>
      </c>
    </row>
    <row r="13" spans="1:11" x14ac:dyDescent="0.25">
      <c r="A13" s="91" t="s">
        <v>232</v>
      </c>
    </row>
  </sheetData>
  <mergeCells count="3">
    <mergeCell ref="A4:A5"/>
    <mergeCell ref="B4:H4"/>
    <mergeCell ref="A1:G1"/>
  </mergeCells>
  <hyperlinks>
    <hyperlink ref="A13" location="Sommario!B14" display="Ritorna a sommario " xr:uid="{00000000-0004-0000-0400-000000000000}"/>
  </hyperlinks>
  <pageMargins left="0.7" right="0.7" top="0.75" bottom="0.75" header="0.3" footer="0.3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8"/>
  <sheetViews>
    <sheetView topLeftCell="A16" zoomScale="130" zoomScaleNormal="130" workbookViewId="0">
      <selection activeCell="B15" sqref="B15:C15"/>
    </sheetView>
  </sheetViews>
  <sheetFormatPr defaultColWidth="9.140625" defaultRowHeight="15" x14ac:dyDescent="0.25"/>
  <cols>
    <col min="1" max="1" width="27.7109375" customWidth="1"/>
    <col min="2" max="2" width="26.140625" customWidth="1"/>
    <col min="3" max="3" width="33" customWidth="1"/>
    <col min="4" max="4" width="37.140625" customWidth="1"/>
    <col min="5" max="10" width="24.7109375" customWidth="1"/>
  </cols>
  <sheetData>
    <row r="1" spans="1:7" ht="19.5" thickBot="1" x14ac:dyDescent="0.3">
      <c r="A1" s="123" t="s">
        <v>133</v>
      </c>
      <c r="B1" s="123"/>
      <c r="C1" s="123"/>
      <c r="D1" s="123"/>
      <c r="E1" s="123"/>
      <c r="F1" s="123"/>
      <c r="G1" s="123"/>
    </row>
    <row r="2" spans="1:7" ht="18.75" x14ac:dyDescent="0.25">
      <c r="A2" s="34" t="s">
        <v>115</v>
      </c>
      <c r="B2" s="57"/>
      <c r="C2" s="57"/>
      <c r="D2" s="57"/>
      <c r="E2" s="57"/>
      <c r="F2" s="57"/>
      <c r="G2" s="57"/>
    </row>
    <row r="3" spans="1:7" x14ac:dyDescent="0.25">
      <c r="A3" s="55" t="s">
        <v>167</v>
      </c>
      <c r="B3" s="55"/>
      <c r="C3" s="55"/>
      <c r="D3" s="55"/>
    </row>
    <row r="6" spans="1:7" ht="30" x14ac:dyDescent="0.25">
      <c r="A6" s="66" t="s">
        <v>116</v>
      </c>
      <c r="B6" s="11" t="s">
        <v>122</v>
      </c>
      <c r="C6" s="5"/>
    </row>
    <row r="7" spans="1:7" ht="13.9" customHeight="1" x14ac:dyDescent="0.25">
      <c r="A7" s="127" t="s">
        <v>102</v>
      </c>
      <c r="B7" s="64" t="s">
        <v>118</v>
      </c>
      <c r="C7" s="5"/>
    </row>
    <row r="8" spans="1:7" ht="38.25" x14ac:dyDescent="0.25">
      <c r="A8" s="128"/>
      <c r="B8" s="64" t="s">
        <v>119</v>
      </c>
      <c r="C8" s="5"/>
    </row>
    <row r="9" spans="1:7" ht="120.75" customHeight="1" x14ac:dyDescent="0.25">
      <c r="A9" s="67" t="s">
        <v>190</v>
      </c>
      <c r="B9" s="124" t="s">
        <v>287</v>
      </c>
      <c r="C9" s="124"/>
      <c r="D9" s="68"/>
      <c r="E9" s="68"/>
    </row>
    <row r="10" spans="1:7" x14ac:dyDescent="0.25">
      <c r="A10" s="129" t="s">
        <v>103</v>
      </c>
      <c r="B10" s="59" t="s">
        <v>124</v>
      </c>
      <c r="C10" s="60" t="s">
        <v>122</v>
      </c>
      <c r="D10" s="68"/>
      <c r="E10" s="68"/>
    </row>
    <row r="11" spans="1:7" x14ac:dyDescent="0.25">
      <c r="A11" s="130"/>
      <c r="B11" s="59" t="s">
        <v>162</v>
      </c>
      <c r="C11" s="60"/>
      <c r="D11" s="68"/>
      <c r="E11" s="68"/>
    </row>
    <row r="12" spans="1:7" x14ac:dyDescent="0.25">
      <c r="A12" s="130"/>
      <c r="B12" s="59" t="s">
        <v>130</v>
      </c>
      <c r="C12" s="60" t="s">
        <v>122</v>
      </c>
      <c r="D12" s="68"/>
      <c r="E12" s="68"/>
    </row>
    <row r="13" spans="1:7" x14ac:dyDescent="0.25">
      <c r="A13" s="130"/>
      <c r="B13" s="59" t="s">
        <v>128</v>
      </c>
      <c r="C13" s="60"/>
      <c r="D13" s="68"/>
      <c r="E13" s="68"/>
    </row>
    <row r="14" spans="1:7" x14ac:dyDescent="0.25">
      <c r="A14" s="131"/>
      <c r="B14" s="59" t="s">
        <v>70</v>
      </c>
      <c r="C14" s="60"/>
      <c r="D14" s="68"/>
      <c r="E14" s="68"/>
    </row>
    <row r="15" spans="1:7" ht="121.15" customHeight="1" x14ac:dyDescent="0.25">
      <c r="A15" s="11" t="s">
        <v>246</v>
      </c>
      <c r="B15" s="125" t="s">
        <v>288</v>
      </c>
      <c r="C15" s="126"/>
      <c r="D15" s="68"/>
    </row>
    <row r="16" spans="1:7" ht="60" customHeight="1" x14ac:dyDescent="0.25">
      <c r="A16" s="58" t="s">
        <v>104</v>
      </c>
      <c r="B16" s="10" t="s">
        <v>90</v>
      </c>
      <c r="C16" s="58" t="s">
        <v>91</v>
      </c>
    </row>
    <row r="17" spans="1:3" x14ac:dyDescent="0.25">
      <c r="A17" s="11" t="s">
        <v>92</v>
      </c>
      <c r="B17" s="11" t="s">
        <v>122</v>
      </c>
      <c r="C17" s="11"/>
    </row>
    <row r="18" spans="1:3" ht="18.600000000000001" customHeight="1" x14ac:dyDescent="0.25">
      <c r="A18" s="11" t="s">
        <v>93</v>
      </c>
      <c r="B18" s="11" t="s">
        <v>122</v>
      </c>
      <c r="C18" s="11"/>
    </row>
    <row r="19" spans="1:3" x14ac:dyDescent="0.25">
      <c r="A19" s="11" t="s">
        <v>94</v>
      </c>
      <c r="B19" s="11" t="s">
        <v>122</v>
      </c>
      <c r="C19" s="11"/>
    </row>
    <row r="20" spans="1:3" ht="19.899999999999999" customHeight="1" x14ac:dyDescent="0.25">
      <c r="A20" s="11" t="s">
        <v>95</v>
      </c>
      <c r="B20" s="3" t="s">
        <v>122</v>
      </c>
      <c r="C20" s="3"/>
    </row>
    <row r="21" spans="1:3" x14ac:dyDescent="0.25">
      <c r="A21" s="11" t="s">
        <v>96</v>
      </c>
      <c r="B21" s="3" t="s">
        <v>122</v>
      </c>
      <c r="C21" s="3"/>
    </row>
    <row r="22" spans="1:3" x14ac:dyDescent="0.25">
      <c r="A22" s="11" t="s">
        <v>97</v>
      </c>
      <c r="B22" s="3"/>
      <c r="C22" s="3"/>
    </row>
    <row r="23" spans="1:3" ht="25.15" customHeight="1" x14ac:dyDescent="0.25">
      <c r="A23" s="58" t="s">
        <v>131</v>
      </c>
      <c r="B23" s="10" t="s">
        <v>90</v>
      </c>
      <c r="C23" s="58" t="s">
        <v>91</v>
      </c>
    </row>
    <row r="24" spans="1:3" ht="25.15" customHeight="1" x14ac:dyDescent="0.25">
      <c r="A24" s="11" t="s">
        <v>132</v>
      </c>
      <c r="B24" s="11" t="s">
        <v>122</v>
      </c>
      <c r="C24" s="11"/>
    </row>
    <row r="25" spans="1:3" x14ac:dyDescent="0.25">
      <c r="A25" s="11" t="s">
        <v>134</v>
      </c>
      <c r="B25" s="11" t="s">
        <v>122</v>
      </c>
      <c r="C25" s="11" t="s">
        <v>276</v>
      </c>
    </row>
    <row r="26" spans="1:3" x14ac:dyDescent="0.25">
      <c r="C26" s="54"/>
    </row>
    <row r="28" spans="1:3" x14ac:dyDescent="0.25">
      <c r="A28" s="91" t="s">
        <v>232</v>
      </c>
    </row>
  </sheetData>
  <mergeCells count="5">
    <mergeCell ref="B9:C9"/>
    <mergeCell ref="A1:G1"/>
    <mergeCell ref="B15:C15"/>
    <mergeCell ref="A7:A8"/>
    <mergeCell ref="A10:A14"/>
  </mergeCells>
  <hyperlinks>
    <hyperlink ref="A28" location="Sommario!B14" display="Ritorna a sommario " xr:uid="{00000000-0004-0000-0500-000000000000}"/>
  </hyperlinks>
  <pageMargins left="0.7" right="0.7" top="0.75" bottom="0.75" header="0.3" footer="0.3"/>
  <pageSetup paperSize="9" scale="66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'Elenchi '!$A$3:$A$4</xm:f>
          </x14:formula1>
          <xm:sqref>B6 B17:B21 C10:C13 B24:B25</xm:sqref>
        </x14:dataValidation>
        <x14:dataValidation type="list" allowBlank="1" showInputMessage="1" showErrorMessage="1" xr:uid="{00000000-0002-0000-0500-000001000000}">
          <x14:formula1>
            <xm:f>'Elenchi '!$A$6:$A$7</xm:f>
          </x14:formula1>
          <xm:sqref>B7</xm:sqref>
        </x14:dataValidation>
        <x14:dataValidation type="list" allowBlank="1" showInputMessage="1" showErrorMessage="1" xr:uid="{00000000-0002-0000-0500-000002000000}">
          <x14:formula1>
            <xm:f>'Elenchi '!$A$9:$A$10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1"/>
  <sheetViews>
    <sheetView topLeftCell="A4" zoomScale="120" zoomScaleNormal="120" workbookViewId="0">
      <selection activeCell="C37" sqref="C37:E37"/>
    </sheetView>
  </sheetViews>
  <sheetFormatPr defaultRowHeight="15" x14ac:dyDescent="0.25"/>
  <cols>
    <col min="1" max="1" width="50.140625" customWidth="1"/>
    <col min="2" max="2" width="19.28515625" bestFit="1" customWidth="1"/>
    <col min="3" max="3" width="19.7109375" customWidth="1"/>
    <col min="4" max="4" width="13.28515625" customWidth="1"/>
    <col min="5" max="5" width="14.140625" customWidth="1"/>
    <col min="6" max="6" width="11.28515625" customWidth="1"/>
  </cols>
  <sheetData>
    <row r="1" spans="1:7" ht="18.75" x14ac:dyDescent="0.25">
      <c r="A1" s="30" t="s">
        <v>98</v>
      </c>
      <c r="B1" s="30"/>
      <c r="C1" s="30"/>
      <c r="D1" s="30"/>
      <c r="E1" s="30"/>
      <c r="F1" s="30"/>
      <c r="G1" s="30"/>
    </row>
    <row r="2" spans="1:7" ht="15.75" x14ac:dyDescent="0.25">
      <c r="A2" s="34" t="s">
        <v>136</v>
      </c>
    </row>
    <row r="3" spans="1:7" x14ac:dyDescent="0.25">
      <c r="A3" s="31"/>
    </row>
    <row r="4" spans="1:7" x14ac:dyDescent="0.25">
      <c r="A4" s="8" t="s">
        <v>202</v>
      </c>
    </row>
    <row r="5" spans="1:7" ht="22.5" customHeight="1" x14ac:dyDescent="0.25">
      <c r="A5" s="134" t="s">
        <v>41</v>
      </c>
      <c r="B5" s="136" t="s">
        <v>42</v>
      </c>
      <c r="C5" s="136"/>
      <c r="D5" s="136"/>
      <c r="E5" s="136"/>
      <c r="F5" s="136"/>
    </row>
    <row r="6" spans="1:7" ht="28.15" customHeight="1" thickBot="1" x14ac:dyDescent="0.3">
      <c r="A6" s="135"/>
      <c r="B6" s="35" t="s">
        <v>245</v>
      </c>
      <c r="C6" s="36" t="s">
        <v>43</v>
      </c>
      <c r="D6" s="36" t="s">
        <v>236</v>
      </c>
      <c r="E6" s="36" t="s">
        <v>44</v>
      </c>
      <c r="F6" s="36" t="s">
        <v>45</v>
      </c>
    </row>
    <row r="7" spans="1:7" ht="18" customHeight="1" x14ac:dyDescent="0.25">
      <c r="A7" s="37" t="s">
        <v>46</v>
      </c>
      <c r="B7" s="23">
        <f>3+2</f>
        <v>5</v>
      </c>
      <c r="C7" s="38"/>
      <c r="D7" s="38"/>
      <c r="E7" s="38"/>
      <c r="F7" s="38"/>
    </row>
    <row r="8" spans="1:7" ht="18" customHeight="1" x14ac:dyDescent="0.25">
      <c r="A8" s="37" t="s">
        <v>47</v>
      </c>
      <c r="B8" s="39">
        <f>11+8</f>
        <v>19</v>
      </c>
      <c r="C8" s="38"/>
      <c r="D8" s="39"/>
      <c r="E8" s="23"/>
      <c r="F8" s="38"/>
    </row>
    <row r="9" spans="1:7" ht="18" customHeight="1" x14ac:dyDescent="0.25">
      <c r="A9" s="37" t="s">
        <v>48</v>
      </c>
      <c r="B9" s="39">
        <f>2+2</f>
        <v>4</v>
      </c>
      <c r="C9" s="38"/>
      <c r="D9" s="23"/>
      <c r="E9" s="39"/>
      <c r="F9" s="39"/>
    </row>
    <row r="10" spans="1:7" ht="18" customHeight="1" x14ac:dyDescent="0.25">
      <c r="A10" s="37" t="s">
        <v>49</v>
      </c>
      <c r="B10" s="39">
        <v>4</v>
      </c>
      <c r="C10" s="38"/>
      <c r="D10" s="38"/>
      <c r="E10" s="38"/>
      <c r="F10" s="39"/>
    </row>
    <row r="11" spans="1:7" ht="31.15" customHeight="1" x14ac:dyDescent="0.25">
      <c r="A11" s="83" t="s">
        <v>193</v>
      </c>
      <c r="B11" s="38"/>
      <c r="C11" s="39"/>
      <c r="D11" s="38"/>
      <c r="E11" s="38"/>
      <c r="F11" s="38"/>
    </row>
    <row r="12" spans="1:7" ht="18" customHeight="1" x14ac:dyDescent="0.25">
      <c r="A12" s="37" t="s">
        <v>50</v>
      </c>
      <c r="B12" s="38"/>
      <c r="C12" s="23">
        <f>1+2</f>
        <v>3</v>
      </c>
      <c r="D12" s="38"/>
      <c r="E12" s="38"/>
      <c r="F12" s="38"/>
    </row>
    <row r="13" spans="1:7" ht="18" customHeight="1" x14ac:dyDescent="0.25">
      <c r="A13" s="37" t="s">
        <v>51</v>
      </c>
      <c r="B13" s="38"/>
      <c r="C13" s="38"/>
      <c r="D13" s="38"/>
      <c r="E13" s="38"/>
      <c r="F13" s="39"/>
    </row>
    <row r="14" spans="1:7" ht="18" customHeight="1" x14ac:dyDescent="0.25">
      <c r="A14" s="37" t="s">
        <v>52</v>
      </c>
      <c r="B14" s="38"/>
      <c r="C14" s="38"/>
      <c r="D14" s="39">
        <f>4+2</f>
        <v>6</v>
      </c>
      <c r="E14" s="39"/>
      <c r="F14" s="39"/>
    </row>
    <row r="15" spans="1:7" ht="43.9" customHeight="1" x14ac:dyDescent="0.25">
      <c r="A15" s="83" t="s">
        <v>194</v>
      </c>
      <c r="B15" s="38"/>
      <c r="C15" s="38"/>
      <c r="D15" s="23">
        <f>4+2</f>
        <v>6</v>
      </c>
      <c r="E15" s="38"/>
      <c r="F15" s="38"/>
    </row>
    <row r="16" spans="1:7" ht="18" customHeight="1" x14ac:dyDescent="0.25">
      <c r="A16" s="37" t="s">
        <v>53</v>
      </c>
      <c r="B16" s="38"/>
      <c r="C16" s="38"/>
      <c r="D16" s="38"/>
      <c r="E16" s="38"/>
      <c r="F16" s="39"/>
    </row>
    <row r="17" spans="1:6" ht="18" customHeight="1" x14ac:dyDescent="0.25">
      <c r="A17" s="37" t="s">
        <v>54</v>
      </c>
      <c r="B17" s="23"/>
      <c r="C17" s="38"/>
      <c r="D17" s="39"/>
      <c r="E17" s="23">
        <f>5+6</f>
        <v>11</v>
      </c>
      <c r="F17" s="38"/>
    </row>
    <row r="18" spans="1:6" ht="38.25" x14ac:dyDescent="0.25">
      <c r="A18" s="83" t="s">
        <v>195</v>
      </c>
      <c r="B18" s="38"/>
      <c r="C18" s="38"/>
      <c r="D18" s="38"/>
      <c r="E18" s="38"/>
      <c r="F18" s="39"/>
    </row>
    <row r="21" spans="1:6" x14ac:dyDescent="0.25">
      <c r="A21" s="8" t="s">
        <v>201</v>
      </c>
    </row>
    <row r="22" spans="1:6" ht="30" x14ac:dyDescent="0.25">
      <c r="A22" s="40"/>
      <c r="B22" s="43" t="s">
        <v>59</v>
      </c>
      <c r="C22" s="42" t="s">
        <v>60</v>
      </c>
    </row>
    <row r="23" spans="1:6" x14ac:dyDescent="0.25">
      <c r="A23" s="40" t="s">
        <v>56</v>
      </c>
      <c r="B23" s="41" t="s">
        <v>123</v>
      </c>
      <c r="C23" s="40"/>
    </row>
    <row r="24" spans="1:6" ht="30" x14ac:dyDescent="0.25">
      <c r="A24" s="40" t="s">
        <v>55</v>
      </c>
      <c r="B24" s="41" t="s">
        <v>122</v>
      </c>
      <c r="C24" s="108" t="s">
        <v>309</v>
      </c>
    </row>
    <row r="25" spans="1:6" x14ac:dyDescent="0.25">
      <c r="A25" s="40" t="s">
        <v>57</v>
      </c>
      <c r="B25" s="41" t="s">
        <v>122</v>
      </c>
      <c r="C25" s="40" t="s">
        <v>290</v>
      </c>
    </row>
    <row r="26" spans="1:6" x14ac:dyDescent="0.25">
      <c r="A26" s="40" t="s">
        <v>58</v>
      </c>
      <c r="B26" s="41" t="s">
        <v>137</v>
      </c>
      <c r="C26" s="40"/>
    </row>
    <row r="27" spans="1:6" x14ac:dyDescent="0.25">
      <c r="A27" s="40" t="s">
        <v>61</v>
      </c>
      <c r="B27" s="41"/>
      <c r="C27" s="40"/>
    </row>
    <row r="28" spans="1:6" x14ac:dyDescent="0.25">
      <c r="A28" s="69"/>
      <c r="B28" s="70"/>
      <c r="C28" s="69"/>
      <c r="D28" s="69"/>
    </row>
    <row r="29" spans="1:6" ht="15.75" thickBot="1" x14ac:dyDescent="0.3">
      <c r="A29" s="8" t="s">
        <v>197</v>
      </c>
    </row>
    <row r="30" spans="1:6" ht="249.75" customHeight="1" thickBot="1" x14ac:dyDescent="0.3">
      <c r="A30" s="82" t="s">
        <v>62</v>
      </c>
      <c r="B30" s="137" t="s">
        <v>289</v>
      </c>
      <c r="C30" s="137"/>
      <c r="D30" s="137"/>
      <c r="E30" s="137"/>
      <c r="F30" s="137"/>
    </row>
    <row r="32" spans="1:6" x14ac:dyDescent="0.25">
      <c r="A32" s="8" t="s">
        <v>200</v>
      </c>
    </row>
    <row r="33" spans="1:5" ht="45" x14ac:dyDescent="0.25">
      <c r="A33" s="42" t="s">
        <v>63</v>
      </c>
      <c r="B33" s="43" t="s">
        <v>65</v>
      </c>
      <c r="C33" s="138" t="s">
        <v>67</v>
      </c>
      <c r="D33" s="138"/>
      <c r="E33" s="138"/>
    </row>
    <row r="34" spans="1:5" ht="60.75" customHeight="1" x14ac:dyDescent="0.25">
      <c r="A34" s="40" t="s">
        <v>64</v>
      </c>
      <c r="B34" s="40" t="s">
        <v>122</v>
      </c>
      <c r="C34" s="133" t="s">
        <v>310</v>
      </c>
      <c r="D34" s="133"/>
      <c r="E34" s="133"/>
    </row>
    <row r="35" spans="1:5" x14ac:dyDescent="0.25">
      <c r="A35" s="40" t="s">
        <v>66</v>
      </c>
      <c r="B35" s="40" t="s">
        <v>123</v>
      </c>
      <c r="C35" s="132"/>
      <c r="D35" s="132"/>
      <c r="E35" s="132"/>
    </row>
    <row r="36" spans="1:5" x14ac:dyDescent="0.25">
      <c r="A36" s="40" t="s">
        <v>68</v>
      </c>
      <c r="B36" s="40" t="s">
        <v>122</v>
      </c>
      <c r="C36" s="132" t="s">
        <v>311</v>
      </c>
      <c r="D36" s="132"/>
      <c r="E36" s="132"/>
    </row>
    <row r="37" spans="1:5" ht="33.75" customHeight="1" x14ac:dyDescent="0.25">
      <c r="A37" s="40" t="s">
        <v>69</v>
      </c>
      <c r="B37" s="40" t="s">
        <v>122</v>
      </c>
      <c r="C37" s="133" t="s">
        <v>277</v>
      </c>
      <c r="D37" s="133"/>
      <c r="E37" s="133"/>
    </row>
    <row r="38" spans="1:5" x14ac:dyDescent="0.25">
      <c r="A38" s="40" t="s">
        <v>70</v>
      </c>
      <c r="B38" s="40"/>
      <c r="C38" s="132"/>
      <c r="D38" s="132"/>
      <c r="E38" s="132"/>
    </row>
    <row r="41" spans="1:5" x14ac:dyDescent="0.25">
      <c r="A41" s="91" t="s">
        <v>232</v>
      </c>
    </row>
  </sheetData>
  <mergeCells count="9">
    <mergeCell ref="C35:E35"/>
    <mergeCell ref="C36:E36"/>
    <mergeCell ref="C37:E37"/>
    <mergeCell ref="C38:E38"/>
    <mergeCell ref="A5:A6"/>
    <mergeCell ref="B5:F5"/>
    <mergeCell ref="B30:F30"/>
    <mergeCell ref="C33:E33"/>
    <mergeCell ref="C34:E34"/>
  </mergeCells>
  <dataValidations count="1">
    <dataValidation type="list" showInputMessage="1" showErrorMessage="1" sqref="D7:E7 D16 C7:C10 B18 F7:F8 F15 F11:F12 F17 C13:C18 E15:E16 D18:E18 D10:E13 B11:B16" xr:uid="{00000000-0002-0000-0600-000000000000}">
      <formula1>#REF!</formula1>
    </dataValidation>
  </dataValidations>
  <hyperlinks>
    <hyperlink ref="A41" location="Sommario!B14" display="Ritorna a sommario 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'Elenchi '!$A$21:$A$23</xm:f>
          </x14:formula1>
          <xm:sqref>B23:B28</xm:sqref>
        </x14:dataValidation>
        <x14:dataValidation type="list" allowBlank="1" showInputMessage="1" showErrorMessage="1" xr:uid="{00000000-0002-0000-0600-000002000000}">
          <x14:formula1>
            <xm:f>'Elenchi '!$A$3:$A$4</xm:f>
          </x14:formula1>
          <xm:sqref>B34:B38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29"/>
  <sheetViews>
    <sheetView zoomScale="130" zoomScaleNormal="130" workbookViewId="0">
      <selection activeCell="E12" sqref="E12"/>
    </sheetView>
  </sheetViews>
  <sheetFormatPr defaultRowHeight="15" x14ac:dyDescent="0.25"/>
  <cols>
    <col min="1" max="1" width="63.5703125" customWidth="1"/>
    <col min="2" max="2" width="24" customWidth="1"/>
    <col min="3" max="3" width="55" bestFit="1" customWidth="1"/>
    <col min="4" max="4" width="32.42578125" customWidth="1"/>
  </cols>
  <sheetData>
    <row r="1" spans="1:3" ht="18.75" x14ac:dyDescent="0.25">
      <c r="A1" s="30" t="s">
        <v>105</v>
      </c>
      <c r="B1" s="30"/>
    </row>
    <row r="2" spans="1:3" ht="15.75" x14ac:dyDescent="0.25">
      <c r="A2" s="34" t="s">
        <v>139</v>
      </c>
    </row>
    <row r="3" spans="1:3" x14ac:dyDescent="0.25">
      <c r="A3" t="s">
        <v>138</v>
      </c>
    </row>
    <row r="5" spans="1:3" ht="30" x14ac:dyDescent="0.25">
      <c r="A5" s="3"/>
      <c r="B5" s="75" t="s">
        <v>156</v>
      </c>
      <c r="C5" s="75" t="s">
        <v>146</v>
      </c>
    </row>
    <row r="6" spans="1:3" x14ac:dyDescent="0.25">
      <c r="A6" s="29" t="s">
        <v>144</v>
      </c>
      <c r="B6" s="3"/>
      <c r="C6" s="3"/>
    </row>
    <row r="7" spans="1:3" x14ac:dyDescent="0.25">
      <c r="A7" s="3" t="s">
        <v>150</v>
      </c>
      <c r="B7" s="3" t="s">
        <v>122</v>
      </c>
      <c r="C7" s="24"/>
    </row>
    <row r="8" spans="1:3" ht="30" x14ac:dyDescent="0.25">
      <c r="A8" s="3" t="s">
        <v>145</v>
      </c>
      <c r="B8" s="3" t="s">
        <v>122</v>
      </c>
      <c r="C8" s="24" t="s">
        <v>281</v>
      </c>
    </row>
    <row r="9" spans="1:3" ht="30" x14ac:dyDescent="0.25">
      <c r="A9" s="3" t="s">
        <v>58</v>
      </c>
      <c r="B9" s="3" t="s">
        <v>122</v>
      </c>
      <c r="C9" s="24" t="s">
        <v>281</v>
      </c>
    </row>
    <row r="10" spans="1:3" x14ac:dyDescent="0.25">
      <c r="A10" s="29" t="s">
        <v>147</v>
      </c>
      <c r="B10" s="3"/>
      <c r="C10" s="3"/>
    </row>
    <row r="11" spans="1:3" ht="30" x14ac:dyDescent="0.25">
      <c r="A11" s="3" t="s">
        <v>148</v>
      </c>
      <c r="B11" s="3" t="s">
        <v>122</v>
      </c>
      <c r="C11" s="24" t="s">
        <v>281</v>
      </c>
    </row>
    <row r="12" spans="1:3" x14ac:dyDescent="0.25">
      <c r="A12" s="3" t="s">
        <v>106</v>
      </c>
      <c r="B12" s="3"/>
      <c r="C12" s="3"/>
    </row>
    <row r="13" spans="1:3" x14ac:dyDescent="0.25">
      <c r="A13" s="3" t="s">
        <v>149</v>
      </c>
      <c r="B13" s="3" t="s">
        <v>122</v>
      </c>
      <c r="C13" s="24"/>
    </row>
    <row r="14" spans="1:3" x14ac:dyDescent="0.25">
      <c r="A14" s="3" t="s">
        <v>107</v>
      </c>
      <c r="B14" s="3" t="s">
        <v>122</v>
      </c>
      <c r="C14" s="3"/>
    </row>
    <row r="15" spans="1:3" x14ac:dyDescent="0.25">
      <c r="A15" s="29" t="s">
        <v>151</v>
      </c>
      <c r="B15" s="3"/>
      <c r="C15" s="3"/>
    </row>
    <row r="16" spans="1:3" x14ac:dyDescent="0.25">
      <c r="A16" s="3" t="s">
        <v>152</v>
      </c>
      <c r="B16" s="3" t="s">
        <v>122</v>
      </c>
      <c r="C16" s="24" t="s">
        <v>291</v>
      </c>
    </row>
    <row r="17" spans="1:4" x14ac:dyDescent="0.25">
      <c r="A17" s="3" t="s">
        <v>153</v>
      </c>
      <c r="B17" s="3"/>
      <c r="C17" s="3"/>
    </row>
    <row r="18" spans="1:4" x14ac:dyDescent="0.25">
      <c r="A18" s="3" t="s">
        <v>163</v>
      </c>
      <c r="B18" s="3" t="s">
        <v>122</v>
      </c>
      <c r="C18" s="3"/>
    </row>
    <row r="19" spans="1:4" x14ac:dyDescent="0.25">
      <c r="A19" s="3" t="s">
        <v>154</v>
      </c>
      <c r="B19" s="3" t="s">
        <v>122</v>
      </c>
      <c r="C19" s="3"/>
    </row>
    <row r="20" spans="1:4" x14ac:dyDescent="0.25">
      <c r="A20" s="29" t="s">
        <v>157</v>
      </c>
      <c r="B20" s="3"/>
      <c r="C20" s="3"/>
    </row>
    <row r="21" spans="1:4" x14ac:dyDescent="0.25">
      <c r="A21" s="29" t="s">
        <v>135</v>
      </c>
      <c r="B21" s="3"/>
      <c r="C21" s="3"/>
    </row>
    <row r="22" spans="1:4" x14ac:dyDescent="0.25">
      <c r="A22" s="56"/>
    </row>
    <row r="23" spans="1:4" x14ac:dyDescent="0.25">
      <c r="A23" s="56" t="s">
        <v>155</v>
      </c>
    </row>
    <row r="24" spans="1:4" x14ac:dyDescent="0.25">
      <c r="A24" s="139"/>
      <c r="B24" s="140"/>
      <c r="C24" s="140"/>
      <c r="D24" s="141"/>
    </row>
    <row r="25" spans="1:4" x14ac:dyDescent="0.25">
      <c r="A25" s="142"/>
      <c r="B25" s="143"/>
      <c r="C25" s="143"/>
      <c r="D25" s="144"/>
    </row>
    <row r="26" spans="1:4" x14ac:dyDescent="0.25">
      <c r="A26" s="145"/>
      <c r="B26" s="146"/>
      <c r="C26" s="146"/>
      <c r="D26" s="147"/>
    </row>
    <row r="29" spans="1:4" x14ac:dyDescent="0.25">
      <c r="A29" s="91" t="s">
        <v>232</v>
      </c>
    </row>
  </sheetData>
  <mergeCells count="1">
    <mergeCell ref="A24:D26"/>
  </mergeCells>
  <hyperlinks>
    <hyperlink ref="A29" location="Sommario!B14" display="Ritorna a sommario " xr:uid="{00000000-0004-0000-0700-000000000000}"/>
  </hyperlinks>
  <pageMargins left="0.7" right="0.7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'Elenchi '!$A$3:$A$4</xm:f>
          </x14:formula1>
          <xm:sqref>B7:B9 B11:B14 B16:B19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showGridLines="0" zoomScale="130" zoomScaleNormal="130" workbookViewId="0">
      <selection activeCell="B15" sqref="B15"/>
    </sheetView>
  </sheetViews>
  <sheetFormatPr defaultColWidth="20.5703125" defaultRowHeight="15" x14ac:dyDescent="0.25"/>
  <cols>
    <col min="1" max="1" width="48" customWidth="1"/>
    <col min="2" max="2" width="25.28515625" customWidth="1"/>
    <col min="3" max="3" width="29.7109375" customWidth="1"/>
  </cols>
  <sheetData>
    <row r="1" spans="1:5" ht="18.75" x14ac:dyDescent="0.25">
      <c r="A1" s="149" t="s">
        <v>140</v>
      </c>
      <c r="B1" s="149"/>
      <c r="C1" s="149"/>
    </row>
    <row r="2" spans="1:5" ht="18.75" x14ac:dyDescent="0.25">
      <c r="A2" s="34" t="s">
        <v>139</v>
      </c>
      <c r="B2" s="44"/>
      <c r="C2" s="44"/>
    </row>
    <row r="4" spans="1:5" ht="15" customHeight="1" x14ac:dyDescent="0.25">
      <c r="A4" s="150"/>
      <c r="B4" s="148" t="s">
        <v>164</v>
      </c>
      <c r="C4" s="148" t="s">
        <v>238</v>
      </c>
      <c r="D4" s="148" t="s">
        <v>71</v>
      </c>
      <c r="E4" s="148" t="s">
        <v>238</v>
      </c>
    </row>
    <row r="5" spans="1:5" x14ac:dyDescent="0.25">
      <c r="A5" s="150"/>
      <c r="B5" s="148"/>
      <c r="C5" s="148"/>
      <c r="D5" s="148"/>
      <c r="E5" s="148"/>
    </row>
    <row r="6" spans="1:5" ht="15" customHeight="1" x14ac:dyDescent="0.25">
      <c r="A6" s="150"/>
      <c r="B6" s="148"/>
      <c r="C6" s="148"/>
      <c r="D6" s="148"/>
      <c r="E6" s="148"/>
    </row>
    <row r="7" spans="1:5" ht="47.25" customHeight="1" x14ac:dyDescent="0.25">
      <c r="A7" s="1" t="s">
        <v>1</v>
      </c>
      <c r="B7" s="1">
        <f>19+17+4+19</f>
        <v>59</v>
      </c>
      <c r="C7" s="1"/>
      <c r="D7" s="1">
        <f>13+12</f>
        <v>25</v>
      </c>
      <c r="E7" s="1"/>
    </row>
    <row r="8" spans="1:5" ht="60.75" customHeight="1" x14ac:dyDescent="0.25">
      <c r="A8" s="1" t="s">
        <v>2</v>
      </c>
      <c r="B8" s="1">
        <f>28+35+33+29</f>
        <v>125</v>
      </c>
      <c r="C8" s="1">
        <v>11</v>
      </c>
      <c r="D8" s="1">
        <f>32+15</f>
        <v>47</v>
      </c>
      <c r="E8" s="1">
        <v>8</v>
      </c>
    </row>
    <row r="9" spans="1:5" ht="30" x14ac:dyDescent="0.25">
      <c r="A9" s="1" t="s">
        <v>3</v>
      </c>
      <c r="B9" s="1">
        <v>4</v>
      </c>
      <c r="C9" s="1"/>
      <c r="D9" s="1"/>
      <c r="E9" s="1"/>
    </row>
    <row r="10" spans="1:5" ht="30.75" customHeight="1" x14ac:dyDescent="0.25">
      <c r="A10" s="1" t="s">
        <v>4</v>
      </c>
      <c r="B10" s="1">
        <f>10+12+12+6</f>
        <v>40</v>
      </c>
      <c r="C10" s="1"/>
      <c r="D10" s="1">
        <f>15+8</f>
        <v>23</v>
      </c>
      <c r="E10" s="1"/>
    </row>
    <row r="11" spans="1:5" ht="24" customHeight="1" x14ac:dyDescent="0.25">
      <c r="A11" s="1" t="s">
        <v>5</v>
      </c>
      <c r="B11" s="1">
        <f>8+26+19</f>
        <v>53</v>
      </c>
      <c r="C11" s="1"/>
      <c r="D11" s="1">
        <v>15</v>
      </c>
      <c r="E11" s="1"/>
    </row>
    <row r="12" spans="1:5" ht="27" customHeight="1" x14ac:dyDescent="0.25">
      <c r="A12" s="1" t="s">
        <v>6</v>
      </c>
      <c r="B12" s="1">
        <v>1</v>
      </c>
      <c r="C12" s="1"/>
      <c r="D12" s="1">
        <f>5+4</f>
        <v>9</v>
      </c>
      <c r="E12" s="1"/>
    </row>
    <row r="13" spans="1:5" x14ac:dyDescent="0.25">
      <c r="A13" s="113" t="s">
        <v>0</v>
      </c>
      <c r="B13" s="114">
        <f>SUM(B7:B12)</f>
        <v>282</v>
      </c>
      <c r="C13" s="114"/>
      <c r="D13" s="114">
        <f>SUM(D7:D12)</f>
        <v>119</v>
      </c>
      <c r="E13" s="114">
        <f>SUM(E7:E12)</f>
        <v>8</v>
      </c>
    </row>
    <row r="15" spans="1:5" x14ac:dyDescent="0.25">
      <c r="A15" s="2"/>
      <c r="B15" s="2"/>
    </row>
    <row r="16" spans="1:5" x14ac:dyDescent="0.25">
      <c r="A16" s="91" t="s">
        <v>232</v>
      </c>
    </row>
  </sheetData>
  <mergeCells count="6">
    <mergeCell ref="E4:E6"/>
    <mergeCell ref="A1:C1"/>
    <mergeCell ref="A4:A6"/>
    <mergeCell ref="D4:D6"/>
    <mergeCell ref="B4:B6"/>
    <mergeCell ref="C4:C6"/>
  </mergeCells>
  <hyperlinks>
    <hyperlink ref="A16" location="Sommario!B14" display="Ritorna a sommario " xr:uid="{00000000-0004-0000-0800-000000000000}"/>
  </hyperlinks>
  <pageMargins left="0.7" right="0.7" top="0.75" bottom="0.75" header="0.3" footer="0.3"/>
  <pageSetup paperSize="9" scale="75" orientation="landscape" r:id="rId1"/>
  <headerFooter>
    <oddHeader>&amp;CALLEGATO B - Tabelle parte integrante del Piano Locale di attuazione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showGridLines="0" zoomScale="130" zoomScaleNormal="130" workbookViewId="0">
      <selection activeCell="C5" sqref="C5"/>
    </sheetView>
  </sheetViews>
  <sheetFormatPr defaultRowHeight="15" x14ac:dyDescent="0.25"/>
  <cols>
    <col min="1" max="1" width="44.85546875" customWidth="1"/>
    <col min="2" max="2" width="40.28515625" customWidth="1"/>
    <col min="3" max="3" width="41" customWidth="1"/>
    <col min="4" max="4" width="16.28515625" customWidth="1"/>
    <col min="5" max="5" width="18.7109375" customWidth="1"/>
    <col min="6" max="6" width="15.5703125" customWidth="1"/>
  </cols>
  <sheetData>
    <row r="1" spans="1:4" ht="18.75" x14ac:dyDescent="0.25">
      <c r="A1" s="118" t="s">
        <v>158</v>
      </c>
      <c r="B1" s="118"/>
      <c r="C1" s="118"/>
      <c r="D1" s="118"/>
    </row>
    <row r="2" spans="1:4" ht="18.75" x14ac:dyDescent="0.25">
      <c r="A2" s="57"/>
      <c r="B2" s="57"/>
      <c r="C2" s="57"/>
      <c r="D2" s="57"/>
    </row>
    <row r="3" spans="1:4" ht="43.15" customHeight="1" thickBot="1" x14ac:dyDescent="0.3">
      <c r="A3" s="151" t="s">
        <v>247</v>
      </c>
      <c r="B3" s="151"/>
      <c r="C3" s="151"/>
    </row>
    <row r="4" spans="1:4" ht="36" customHeight="1" thickBot="1" x14ac:dyDescent="0.3">
      <c r="A4" s="73" t="s">
        <v>8</v>
      </c>
      <c r="B4" s="73" t="s">
        <v>9</v>
      </c>
      <c r="C4" s="74" t="s">
        <v>165</v>
      </c>
    </row>
    <row r="5" spans="1:4" ht="14.25" customHeight="1" x14ac:dyDescent="0.25">
      <c r="A5" s="1"/>
      <c r="B5" s="4"/>
      <c r="C5" s="4"/>
    </row>
    <row r="6" spans="1:4" ht="14.25" customHeight="1" x14ac:dyDescent="0.25">
      <c r="A6" s="1"/>
      <c r="B6" s="3"/>
      <c r="C6" s="3"/>
    </row>
    <row r="7" spans="1:4" ht="14.45" customHeight="1" x14ac:dyDescent="0.25">
      <c r="A7" s="1"/>
      <c r="B7" s="3"/>
      <c r="C7" s="3"/>
    </row>
    <row r="8" spans="1:4" ht="14.45" customHeight="1" x14ac:dyDescent="0.25">
      <c r="A8" s="1"/>
      <c r="B8" s="3"/>
      <c r="C8" s="3"/>
    </row>
    <row r="9" spans="1:4" ht="15" customHeight="1" x14ac:dyDescent="0.25">
      <c r="A9" s="1"/>
      <c r="B9" s="3"/>
      <c r="C9" s="3"/>
    </row>
    <row r="10" spans="1:4" x14ac:dyDescent="0.25">
      <c r="A10" s="1"/>
      <c r="B10" s="3"/>
      <c r="C10" s="3"/>
    </row>
    <row r="11" spans="1:4" x14ac:dyDescent="0.25">
      <c r="A11" s="1"/>
      <c r="B11" s="3"/>
      <c r="C11" s="3"/>
    </row>
    <row r="14" spans="1:4" x14ac:dyDescent="0.25">
      <c r="A14" s="91" t="s">
        <v>232</v>
      </c>
    </row>
  </sheetData>
  <mergeCells count="2">
    <mergeCell ref="A1:D1"/>
    <mergeCell ref="A3:C3"/>
  </mergeCells>
  <hyperlinks>
    <hyperlink ref="A14" location="Sommario!B14" display="Ritorna a sommario " xr:uid="{00000000-0004-0000-0900-000000000000}"/>
  </hyperlinks>
  <pageMargins left="0.7" right="0.7" top="0.75" bottom="0.75" header="0.3" footer="0.3"/>
  <pageSetup paperSize="9" scale="89" orientation="landscape" r:id="rId1"/>
  <headerFooter>
    <oddHeader>&amp;CALLEGATO B - Tabelle parte integrante del Piano Locale di attuazione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"/>
  <sheetViews>
    <sheetView showGridLines="0" tabSelected="1" zoomScale="130" zoomScaleNormal="130" workbookViewId="0">
      <selection activeCell="E5" sqref="E5:E15"/>
    </sheetView>
  </sheetViews>
  <sheetFormatPr defaultRowHeight="15" x14ac:dyDescent="0.25"/>
  <cols>
    <col min="1" max="1" width="44.85546875" customWidth="1"/>
    <col min="2" max="2" width="17.7109375" customWidth="1"/>
    <col min="3" max="3" width="25.140625" customWidth="1"/>
    <col min="4" max="4" width="24" customWidth="1"/>
    <col min="5" max="5" width="26.42578125" customWidth="1"/>
  </cols>
  <sheetData>
    <row r="1" spans="1:5" ht="18.75" x14ac:dyDescent="0.25">
      <c r="A1" s="118" t="s">
        <v>159</v>
      </c>
      <c r="B1" s="118"/>
      <c r="C1" s="118"/>
      <c r="D1" s="118"/>
      <c r="E1" s="118"/>
    </row>
    <row r="2" spans="1:5" ht="15.75" x14ac:dyDescent="0.25">
      <c r="A2" s="34" t="s">
        <v>139</v>
      </c>
    </row>
    <row r="3" spans="1:5" ht="15.75" x14ac:dyDescent="0.25">
      <c r="A3" s="34"/>
    </row>
    <row r="4" spans="1:5" ht="61.15" customHeight="1" x14ac:dyDescent="0.25">
      <c r="A4" s="3" t="s">
        <v>72</v>
      </c>
      <c r="B4" s="88" t="s">
        <v>212</v>
      </c>
      <c r="C4" s="72" t="s">
        <v>10</v>
      </c>
      <c r="D4" s="72" t="s">
        <v>73</v>
      </c>
      <c r="E4" s="71" t="s">
        <v>11</v>
      </c>
    </row>
    <row r="5" spans="1:5" ht="14.25" customHeight="1" x14ac:dyDescent="0.25">
      <c r="A5" s="1" t="s">
        <v>312</v>
      </c>
      <c r="B5" s="1">
        <v>22</v>
      </c>
      <c r="C5" s="1">
        <v>14</v>
      </c>
      <c r="D5" s="171">
        <v>3</v>
      </c>
      <c r="E5" s="171">
        <v>6</v>
      </c>
    </row>
    <row r="6" spans="1:5" ht="14.25" customHeight="1" x14ac:dyDescent="0.25">
      <c r="A6" s="1" t="s">
        <v>294</v>
      </c>
      <c r="B6" s="1">
        <v>1</v>
      </c>
      <c r="C6" s="1"/>
      <c r="D6" s="171">
        <v>1</v>
      </c>
      <c r="E6" s="171">
        <v>2</v>
      </c>
    </row>
    <row r="7" spans="1:5" ht="14.45" customHeight="1" x14ac:dyDescent="0.25">
      <c r="A7" s="1" t="s">
        <v>280</v>
      </c>
      <c r="B7" s="3">
        <v>1</v>
      </c>
      <c r="C7" s="3">
        <v>1</v>
      </c>
      <c r="D7" s="3">
        <v>1</v>
      </c>
      <c r="E7" s="3">
        <v>2</v>
      </c>
    </row>
    <row r="8" spans="1:5" ht="14.45" customHeight="1" x14ac:dyDescent="0.25">
      <c r="A8" s="1" t="s">
        <v>279</v>
      </c>
      <c r="B8" s="1">
        <v>1</v>
      </c>
      <c r="C8" s="1">
        <v>3</v>
      </c>
      <c r="D8" s="1">
        <v>1</v>
      </c>
      <c r="E8" s="1">
        <v>3</v>
      </c>
    </row>
    <row r="9" spans="1:5" ht="15" customHeight="1" x14ac:dyDescent="0.25">
      <c r="A9" s="1" t="s">
        <v>278</v>
      </c>
      <c r="B9" s="1">
        <v>5</v>
      </c>
      <c r="C9" s="1">
        <v>6</v>
      </c>
      <c r="D9" s="1">
        <v>5</v>
      </c>
      <c r="E9" s="1">
        <v>8</v>
      </c>
    </row>
    <row r="10" spans="1:5" x14ac:dyDescent="0.25">
      <c r="A10" s="1" t="s">
        <v>306</v>
      </c>
      <c r="B10" s="3">
        <v>1</v>
      </c>
      <c r="C10" s="3"/>
      <c r="D10" s="172">
        <v>1</v>
      </c>
      <c r="E10" s="172">
        <v>2</v>
      </c>
    </row>
    <row r="11" spans="1:5" x14ac:dyDescent="0.25">
      <c r="A11" s="1" t="s">
        <v>298</v>
      </c>
      <c r="B11" s="3">
        <v>4</v>
      </c>
      <c r="C11" s="3">
        <v>2</v>
      </c>
      <c r="D11" s="172">
        <v>2</v>
      </c>
      <c r="E11" s="172">
        <v>4</v>
      </c>
    </row>
    <row r="12" spans="1:5" x14ac:dyDescent="0.25">
      <c r="A12" s="1" t="s">
        <v>313</v>
      </c>
      <c r="B12" s="3">
        <v>1</v>
      </c>
      <c r="C12" s="3"/>
      <c r="D12" s="3">
        <v>2</v>
      </c>
      <c r="E12" s="3">
        <v>4</v>
      </c>
    </row>
    <row r="13" spans="1:5" x14ac:dyDescent="0.25">
      <c r="A13" s="3" t="s">
        <v>315</v>
      </c>
      <c r="B13" s="3">
        <v>1</v>
      </c>
      <c r="C13" s="3"/>
      <c r="D13" s="3">
        <v>1</v>
      </c>
      <c r="E13" s="3">
        <v>2</v>
      </c>
    </row>
    <row r="14" spans="1:5" x14ac:dyDescent="0.25">
      <c r="A14" s="1" t="s">
        <v>314</v>
      </c>
      <c r="B14" s="3">
        <v>1</v>
      </c>
      <c r="C14" s="3">
        <v>2</v>
      </c>
      <c r="D14" s="3">
        <v>1</v>
      </c>
      <c r="E14" s="3">
        <v>2</v>
      </c>
    </row>
    <row r="15" spans="1:5" x14ac:dyDescent="0.25">
      <c r="A15" s="1" t="s">
        <v>308</v>
      </c>
      <c r="B15" s="3">
        <v>1</v>
      </c>
      <c r="C15" s="3"/>
      <c r="D15" s="3">
        <v>2</v>
      </c>
      <c r="E15" s="3">
        <v>2</v>
      </c>
    </row>
    <row r="18" spans="1:1" x14ac:dyDescent="0.25">
      <c r="A18" s="91" t="s">
        <v>232</v>
      </c>
    </row>
  </sheetData>
  <sortState xmlns:xlrd2="http://schemas.microsoft.com/office/spreadsheetml/2017/richdata2" ref="A5:E15">
    <sortCondition ref="A5:A15"/>
  </sortState>
  <mergeCells count="1">
    <mergeCell ref="A1:E1"/>
  </mergeCells>
  <hyperlinks>
    <hyperlink ref="A18" location="Sommario!B14" display="Ritorna a sommario " xr:uid="{00000000-0004-0000-0A00-000000000000}"/>
  </hyperlinks>
  <pageMargins left="0.7" right="0.7" top="0.75" bottom="0.75" header="0.3" footer="0.3"/>
  <pageSetup paperSize="9" scale="89" orientation="landscape" r:id="rId1"/>
  <headerFooter>
    <oddHeader>&amp;CALLEGATO B - Tabelle parte integrante del Piano Locale di attuazione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8"/>
  <sheetViews>
    <sheetView topLeftCell="A6" zoomScale="90" zoomScaleNormal="90" workbookViewId="0">
      <selection activeCell="M15" sqref="M15"/>
    </sheetView>
  </sheetViews>
  <sheetFormatPr defaultRowHeight="15" x14ac:dyDescent="0.25"/>
  <cols>
    <col min="1" max="1" width="52" customWidth="1"/>
    <col min="2" max="2" width="32.7109375" customWidth="1"/>
    <col min="3" max="3" width="17.85546875" customWidth="1"/>
    <col min="4" max="4" width="13.28515625" bestFit="1" customWidth="1"/>
    <col min="5" max="5" width="16.28515625" customWidth="1"/>
    <col min="7" max="7" width="13.85546875" bestFit="1" customWidth="1"/>
  </cols>
  <sheetData>
    <row r="1" spans="1:9" ht="18.75" x14ac:dyDescent="0.25">
      <c r="A1" s="118" t="s">
        <v>108</v>
      </c>
      <c r="B1" s="118"/>
      <c r="C1" s="118"/>
      <c r="D1" s="118"/>
      <c r="E1" s="118"/>
      <c r="F1" s="118"/>
    </row>
    <row r="2" spans="1:9" x14ac:dyDescent="0.25">
      <c r="A2" s="46" t="s">
        <v>74</v>
      </c>
      <c r="B2" s="46"/>
    </row>
    <row r="3" spans="1:9" x14ac:dyDescent="0.25">
      <c r="A3" s="46"/>
      <c r="B3" s="46"/>
    </row>
    <row r="4" spans="1:9" x14ac:dyDescent="0.25">
      <c r="A4" s="45" t="s">
        <v>142</v>
      </c>
    </row>
    <row r="5" spans="1:9" ht="43.5" customHeight="1" x14ac:dyDescent="0.25">
      <c r="A5" s="10" t="s">
        <v>75</v>
      </c>
      <c r="B5" s="10" t="s">
        <v>143</v>
      </c>
      <c r="C5" s="10" t="s">
        <v>76</v>
      </c>
      <c r="D5" s="47" t="s">
        <v>166</v>
      </c>
    </row>
    <row r="6" spans="1:9" ht="30.75" customHeight="1" x14ac:dyDescent="0.25">
      <c r="A6" s="48" t="s">
        <v>77</v>
      </c>
      <c r="B6" s="103">
        <v>5012.9399999999996</v>
      </c>
      <c r="C6" s="99">
        <f>110000+32605.44</f>
        <v>142605.44</v>
      </c>
      <c r="D6" s="101">
        <f>C6/$C$12</f>
        <v>0.30110561616159304</v>
      </c>
    </row>
    <row r="7" spans="1:9" ht="29.25" customHeight="1" x14ac:dyDescent="0.25">
      <c r="A7" s="48" t="s">
        <v>78</v>
      </c>
      <c r="B7" s="103">
        <f>44590.62+389.86+2390</f>
        <v>47370.48</v>
      </c>
      <c r="C7" s="99">
        <f>110000+4000+2842.36+9072.98+134986.41+'[2]TAB 9.Risorse per obiettivi '!$C$8</f>
        <v>267789.29500803654</v>
      </c>
      <c r="D7" s="101">
        <f t="shared" ref="D7:D11" si="0">C7/$C$12</f>
        <v>0.565426260561122</v>
      </c>
      <c r="E7" s="117"/>
      <c r="F7" s="5"/>
      <c r="G7" s="5"/>
      <c r="H7" s="5"/>
      <c r="I7" s="5"/>
    </row>
    <row r="8" spans="1:9" ht="29.25" customHeight="1" x14ac:dyDescent="0.25">
      <c r="A8" s="49" t="s">
        <v>79</v>
      </c>
      <c r="B8" s="103"/>
      <c r="C8" s="99">
        <f>269227.86*3.37/100+6887.55</f>
        <v>15960.528881999999</v>
      </c>
      <c r="D8" s="101">
        <f t="shared" si="0"/>
        <v>3.3700010906172383E-2</v>
      </c>
    </row>
    <row r="9" spans="1:9" ht="27.75" customHeight="1" x14ac:dyDescent="0.25">
      <c r="A9" s="48" t="s">
        <v>80</v>
      </c>
      <c r="B9" s="103">
        <v>2106.8000000000002</v>
      </c>
      <c r="C9" s="99">
        <f>24239.54+9072.97+21348.8</f>
        <v>54661.31</v>
      </c>
      <c r="D9" s="101">
        <f t="shared" si="0"/>
        <v>0.11541514424519742</v>
      </c>
    </row>
    <row r="10" spans="1:9" ht="22.5" customHeight="1" x14ac:dyDescent="0.25">
      <c r="A10" s="48" t="s">
        <v>81</v>
      </c>
      <c r="B10" s="103">
        <v>0</v>
      </c>
      <c r="C10" s="99">
        <v>0</v>
      </c>
      <c r="D10" s="101">
        <f t="shared" si="0"/>
        <v>0</v>
      </c>
    </row>
    <row r="11" spans="1:9" ht="26.25" customHeight="1" x14ac:dyDescent="0.25">
      <c r="A11" s="48" t="s">
        <v>82</v>
      </c>
      <c r="B11" s="103">
        <v>4634</v>
      </c>
      <c r="C11" s="99">
        <v>8550</v>
      </c>
      <c r="D11" s="101">
        <f t="shared" si="0"/>
        <v>1.8052979032087559E-2</v>
      </c>
      <c r="G11" s="51"/>
    </row>
    <row r="12" spans="1:9" ht="27.75" customHeight="1" x14ac:dyDescent="0.25">
      <c r="A12" s="52" t="s">
        <v>7</v>
      </c>
      <c r="B12" s="53">
        <f>SUM(B6:B11)</f>
        <v>59124.220000000008</v>
      </c>
      <c r="C12" s="53">
        <f>C6+C7+C9+C10+C11</f>
        <v>473606.04500803654</v>
      </c>
      <c r="D12" s="102">
        <f>D6+D7+D9+D10+D11</f>
        <v>1</v>
      </c>
    </row>
    <row r="13" spans="1:9" x14ac:dyDescent="0.25">
      <c r="C13" s="100"/>
    </row>
    <row r="15" spans="1:9" x14ac:dyDescent="0.25">
      <c r="A15" s="45" t="s">
        <v>141</v>
      </c>
    </row>
    <row r="17" spans="1:9" ht="14.45" customHeight="1" x14ac:dyDescent="0.25">
      <c r="A17" s="121" t="s">
        <v>83</v>
      </c>
      <c r="B17" s="152" t="s">
        <v>84</v>
      </c>
      <c r="C17" s="153"/>
      <c r="D17" s="121" t="s">
        <v>85</v>
      </c>
    </row>
    <row r="18" spans="1:9" x14ac:dyDescent="0.25">
      <c r="A18" s="121"/>
      <c r="B18" s="32" t="s">
        <v>86</v>
      </c>
      <c r="C18" s="32" t="s">
        <v>87</v>
      </c>
      <c r="D18" s="121"/>
    </row>
    <row r="19" spans="1:9" x14ac:dyDescent="0.25">
      <c r="A19" s="11" t="s">
        <v>88</v>
      </c>
      <c r="B19" s="109">
        <v>1</v>
      </c>
      <c r="C19" s="14"/>
      <c r="D19" s="110">
        <v>81784</v>
      </c>
      <c r="E19" s="5"/>
      <c r="F19" s="5"/>
      <c r="G19" s="5"/>
      <c r="H19" s="5"/>
      <c r="I19" s="5"/>
    </row>
    <row r="20" spans="1:9" x14ac:dyDescent="0.25">
      <c r="A20" s="11" t="s">
        <v>160</v>
      </c>
      <c r="B20" s="109">
        <v>0.5</v>
      </c>
      <c r="C20" s="109">
        <v>0.5</v>
      </c>
      <c r="D20" s="110">
        <f>30842.41+110000</f>
        <v>140842.41</v>
      </c>
      <c r="E20" s="115"/>
      <c r="F20" s="5"/>
      <c r="G20" s="5"/>
      <c r="H20" s="5"/>
      <c r="I20" s="5"/>
    </row>
    <row r="21" spans="1:9" ht="30" x14ac:dyDescent="0.25">
      <c r="A21" s="11" t="s">
        <v>89</v>
      </c>
      <c r="B21" s="109">
        <v>0.3</v>
      </c>
      <c r="C21" s="109">
        <v>0.7</v>
      </c>
      <c r="D21" s="110">
        <v>14360</v>
      </c>
      <c r="E21" s="5"/>
      <c r="F21" s="5"/>
      <c r="G21" s="5"/>
      <c r="H21" s="5"/>
      <c r="I21" s="5"/>
    </row>
    <row r="22" spans="1:9" ht="30" x14ac:dyDescent="0.25">
      <c r="A22" s="11" t="s">
        <v>4</v>
      </c>
      <c r="B22" s="109">
        <v>0.25</v>
      </c>
      <c r="C22" s="109">
        <v>0.75</v>
      </c>
      <c r="D22" s="110">
        <f>4000+8000</f>
        <v>12000</v>
      </c>
    </row>
    <row r="23" spans="1:9" x14ac:dyDescent="0.25">
      <c r="A23" s="11" t="s">
        <v>5</v>
      </c>
      <c r="B23" s="109">
        <v>0</v>
      </c>
      <c r="C23" s="109">
        <v>1</v>
      </c>
      <c r="D23" s="110">
        <v>2842.36</v>
      </c>
    </row>
    <row r="24" spans="1:9" x14ac:dyDescent="0.25">
      <c r="A24" s="11" t="s">
        <v>6</v>
      </c>
      <c r="B24" s="109">
        <v>0</v>
      </c>
      <c r="C24" s="109">
        <v>1</v>
      </c>
      <c r="D24" s="110">
        <f>9072.98+6887.55</f>
        <v>15960.529999999999</v>
      </c>
    </row>
    <row r="25" spans="1:9" x14ac:dyDescent="0.25">
      <c r="A25" s="50" t="s">
        <v>7</v>
      </c>
      <c r="B25" s="111"/>
      <c r="C25" s="111"/>
      <c r="D25" s="112">
        <f>SUM(D19:D24)</f>
        <v>267789.3</v>
      </c>
    </row>
    <row r="26" spans="1:9" x14ac:dyDescent="0.25">
      <c r="D26" s="5"/>
      <c r="E26" s="5"/>
      <c r="F26" s="5"/>
      <c r="G26" s="116"/>
    </row>
    <row r="28" spans="1:9" x14ac:dyDescent="0.25">
      <c r="A28" s="91" t="s">
        <v>232</v>
      </c>
      <c r="C28" s="100"/>
    </row>
  </sheetData>
  <mergeCells count="4">
    <mergeCell ref="A17:A18"/>
    <mergeCell ref="B17:C17"/>
    <mergeCell ref="D17:D18"/>
    <mergeCell ref="A1:F1"/>
  </mergeCells>
  <hyperlinks>
    <hyperlink ref="A28" location="Sommario!B14" display="Ritorna a sommario " xr:uid="{00000000-0004-0000-0B00-000000000000}"/>
  </hyperlinks>
  <pageMargins left="0.7" right="0.7" top="0.75" bottom="0.75" header="0.3" footer="0.3"/>
  <pageSetup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45"/>
  <sheetViews>
    <sheetView topLeftCell="A25" zoomScale="130" zoomScaleNormal="130" workbookViewId="0">
      <selection activeCell="H18" sqref="G18:H18"/>
    </sheetView>
  </sheetViews>
  <sheetFormatPr defaultRowHeight="15" x14ac:dyDescent="0.25"/>
  <cols>
    <col min="1" max="1" width="41" customWidth="1"/>
    <col min="2" max="2" width="115.7109375" customWidth="1"/>
  </cols>
  <sheetData>
    <row r="1" spans="1:2" x14ac:dyDescent="0.25">
      <c r="A1" s="8" t="s">
        <v>168</v>
      </c>
    </row>
    <row r="3" spans="1:2" ht="15.75" thickBot="1" x14ac:dyDescent="0.3"/>
    <row r="4" spans="1:2" x14ac:dyDescent="0.25">
      <c r="A4" s="154" t="s">
        <v>169</v>
      </c>
      <c r="B4" s="76" t="s">
        <v>220</v>
      </c>
    </row>
    <row r="5" spans="1:2" x14ac:dyDescent="0.25">
      <c r="A5" s="155"/>
      <c r="B5" s="77" t="s">
        <v>180</v>
      </c>
    </row>
    <row r="6" spans="1:2" ht="15.75" thickBot="1" x14ac:dyDescent="0.3">
      <c r="A6" s="156"/>
      <c r="B6" s="78" t="s">
        <v>239</v>
      </c>
    </row>
    <row r="7" spans="1:2" x14ac:dyDescent="0.25">
      <c r="A7" s="164" t="s">
        <v>170</v>
      </c>
      <c r="B7" s="94" t="s">
        <v>240</v>
      </c>
    </row>
    <row r="8" spans="1:2" ht="15.75" thickBot="1" x14ac:dyDescent="0.3">
      <c r="A8" s="165"/>
      <c r="B8" s="78" t="s">
        <v>183</v>
      </c>
    </row>
    <row r="9" spans="1:2" x14ac:dyDescent="0.25">
      <c r="A9" s="166" t="s">
        <v>171</v>
      </c>
      <c r="B9" s="76" t="s">
        <v>184</v>
      </c>
    </row>
    <row r="10" spans="1:2" ht="30.75" thickBot="1" x14ac:dyDescent="0.3">
      <c r="A10" s="167"/>
      <c r="B10" s="80" t="s">
        <v>241</v>
      </c>
    </row>
    <row r="11" spans="1:2" ht="14.45" customHeight="1" x14ac:dyDescent="0.25">
      <c r="A11" s="157" t="s">
        <v>172</v>
      </c>
      <c r="B11" s="79" t="s">
        <v>187</v>
      </c>
    </row>
    <row r="12" spans="1:2" ht="30" x14ac:dyDescent="0.25">
      <c r="A12" s="158"/>
      <c r="B12" s="80" t="s">
        <v>204</v>
      </c>
    </row>
    <row r="13" spans="1:2" x14ac:dyDescent="0.25">
      <c r="A13" s="158"/>
      <c r="B13" s="77" t="s">
        <v>188</v>
      </c>
    </row>
    <row r="14" spans="1:2" x14ac:dyDescent="0.25">
      <c r="A14" s="158"/>
      <c r="B14" s="77" t="s">
        <v>242</v>
      </c>
    </row>
    <row r="15" spans="1:2" x14ac:dyDescent="0.25">
      <c r="A15" s="158"/>
      <c r="B15" s="161" t="s">
        <v>186</v>
      </c>
    </row>
    <row r="16" spans="1:2" ht="15.75" thickBot="1" x14ac:dyDescent="0.3">
      <c r="A16" s="159"/>
      <c r="B16" s="168"/>
    </row>
    <row r="17" spans="1:2" x14ac:dyDescent="0.25">
      <c r="A17" s="154" t="s">
        <v>173</v>
      </c>
      <c r="B17" s="76" t="s">
        <v>189</v>
      </c>
    </row>
    <row r="18" spans="1:2" x14ac:dyDescent="0.25">
      <c r="A18" s="155"/>
      <c r="B18" s="77" t="s">
        <v>191</v>
      </c>
    </row>
    <row r="19" spans="1:2" ht="30.75" thickBot="1" x14ac:dyDescent="0.3">
      <c r="A19" s="156"/>
      <c r="B19" s="81" t="s">
        <v>192</v>
      </c>
    </row>
    <row r="20" spans="1:2" x14ac:dyDescent="0.25">
      <c r="A20" s="154" t="s">
        <v>174</v>
      </c>
      <c r="B20" s="76" t="s">
        <v>196</v>
      </c>
    </row>
    <row r="21" spans="1:2" x14ac:dyDescent="0.25">
      <c r="A21" s="155"/>
      <c r="B21" s="161" t="s">
        <v>198</v>
      </c>
    </row>
    <row r="22" spans="1:2" x14ac:dyDescent="0.25">
      <c r="A22" s="155"/>
      <c r="B22" s="161"/>
    </row>
    <row r="23" spans="1:2" x14ac:dyDescent="0.25">
      <c r="A23" s="155"/>
      <c r="B23" s="77" t="s">
        <v>199</v>
      </c>
    </row>
    <row r="24" spans="1:2" x14ac:dyDescent="0.25">
      <c r="A24" s="155"/>
      <c r="B24" s="161" t="s">
        <v>203</v>
      </c>
    </row>
    <row r="25" spans="1:2" ht="15.75" thickBot="1" x14ac:dyDescent="0.3">
      <c r="A25" s="156"/>
      <c r="B25" s="168"/>
    </row>
    <row r="26" spans="1:2" ht="30.75" thickBot="1" x14ac:dyDescent="0.3">
      <c r="A26" s="85" t="s">
        <v>175</v>
      </c>
      <c r="B26" s="86" t="s">
        <v>205</v>
      </c>
    </row>
    <row r="27" spans="1:2" ht="30" x14ac:dyDescent="0.25">
      <c r="A27" s="157" t="s">
        <v>176</v>
      </c>
      <c r="B27" s="87" t="s">
        <v>206</v>
      </c>
    </row>
    <row r="28" spans="1:2" x14ac:dyDescent="0.25">
      <c r="A28" s="158"/>
      <c r="B28" s="77" t="s">
        <v>207</v>
      </c>
    </row>
    <row r="29" spans="1:2" x14ac:dyDescent="0.25">
      <c r="A29" s="158"/>
      <c r="B29" s="77" t="s">
        <v>208</v>
      </c>
    </row>
    <row r="30" spans="1:2" ht="15.75" thickBot="1" x14ac:dyDescent="0.3">
      <c r="A30" s="159"/>
      <c r="B30" s="78" t="s">
        <v>209</v>
      </c>
    </row>
    <row r="31" spans="1:2" x14ac:dyDescent="0.25">
      <c r="A31" s="162" t="s">
        <v>177</v>
      </c>
      <c r="B31" s="160" t="s">
        <v>210</v>
      </c>
    </row>
    <row r="32" spans="1:2" x14ac:dyDescent="0.25">
      <c r="A32" s="163"/>
      <c r="B32" s="161"/>
    </row>
    <row r="33" spans="1:2" ht="15.75" thickBot="1" x14ac:dyDescent="0.3">
      <c r="A33" s="163"/>
      <c r="B33" s="84" t="s">
        <v>211</v>
      </c>
    </row>
    <row r="34" spans="1:2" x14ac:dyDescent="0.25">
      <c r="A34" s="154" t="s">
        <v>178</v>
      </c>
      <c r="B34" s="76" t="s">
        <v>215</v>
      </c>
    </row>
    <row r="35" spans="1:2" x14ac:dyDescent="0.25">
      <c r="A35" s="155"/>
      <c r="B35" s="77" t="s">
        <v>213</v>
      </c>
    </row>
    <row r="36" spans="1:2" x14ac:dyDescent="0.25">
      <c r="A36" s="155"/>
      <c r="B36" s="77" t="s">
        <v>214</v>
      </c>
    </row>
    <row r="37" spans="1:2" x14ac:dyDescent="0.25">
      <c r="A37" s="155"/>
      <c r="B37" s="161" t="s">
        <v>221</v>
      </c>
    </row>
    <row r="38" spans="1:2" ht="15.75" thickBot="1" x14ac:dyDescent="0.3">
      <c r="A38" s="156"/>
      <c r="B38" s="168"/>
    </row>
    <row r="39" spans="1:2" ht="30" x14ac:dyDescent="0.25">
      <c r="A39" s="169" t="s">
        <v>179</v>
      </c>
      <c r="B39" s="89" t="s">
        <v>216</v>
      </c>
    </row>
    <row r="40" spans="1:2" x14ac:dyDescent="0.25">
      <c r="A40" s="170"/>
      <c r="B40" s="77" t="s">
        <v>217</v>
      </c>
    </row>
    <row r="41" spans="1:2" x14ac:dyDescent="0.25">
      <c r="A41" s="170"/>
      <c r="B41" s="77" t="s">
        <v>218</v>
      </c>
    </row>
    <row r="42" spans="1:2" ht="15.75" thickBot="1" x14ac:dyDescent="0.3">
      <c r="A42" s="170"/>
      <c r="B42" s="78" t="s">
        <v>219</v>
      </c>
    </row>
    <row r="45" spans="1:2" x14ac:dyDescent="0.25">
      <c r="A45" s="91" t="s">
        <v>232</v>
      </c>
    </row>
  </sheetData>
  <mergeCells count="15">
    <mergeCell ref="B37:B38"/>
    <mergeCell ref="A34:A38"/>
    <mergeCell ref="A39:A42"/>
    <mergeCell ref="B21:B22"/>
    <mergeCell ref="B24:B25"/>
    <mergeCell ref="A20:A25"/>
    <mergeCell ref="A17:A19"/>
    <mergeCell ref="A27:A30"/>
    <mergeCell ref="B31:B32"/>
    <mergeCell ref="A31:A33"/>
    <mergeCell ref="A4:A6"/>
    <mergeCell ref="A7:A8"/>
    <mergeCell ref="A9:A10"/>
    <mergeCell ref="B15:B16"/>
    <mergeCell ref="A11:A16"/>
  </mergeCells>
  <hyperlinks>
    <hyperlink ref="A45" location="Sommario!B14" display="Ritorna a sommario " xr:uid="{00000000-0004-0000-0C00-000000000000}"/>
  </hyperlinks>
  <pageMargins left="0.7" right="0.7" top="0.75" bottom="0.75" header="0.3" footer="0.3"/>
  <pageSetup paperSize="8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23"/>
  <sheetViews>
    <sheetView workbookViewId="0">
      <selection activeCell="K29" sqref="K29"/>
    </sheetView>
  </sheetViews>
  <sheetFormatPr defaultRowHeight="15" x14ac:dyDescent="0.25"/>
  <cols>
    <col min="1" max="1" width="25.28515625" customWidth="1"/>
  </cols>
  <sheetData>
    <row r="2" spans="1:1" x14ac:dyDescent="0.25">
      <c r="A2" s="56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6" spans="1:1" x14ac:dyDescent="0.25">
      <c r="A6" t="s">
        <v>117</v>
      </c>
    </row>
    <row r="7" spans="1:1" x14ac:dyDescent="0.25">
      <c r="A7" s="63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3" spans="1:1" x14ac:dyDescent="0.25">
      <c r="A13" s="65" t="s">
        <v>124</v>
      </c>
    </row>
    <row r="14" spans="1:1" x14ac:dyDescent="0.25">
      <c r="A14" s="65" t="s">
        <v>125</v>
      </c>
    </row>
    <row r="15" spans="1:1" x14ac:dyDescent="0.25">
      <c r="A15" s="65" t="s">
        <v>126</v>
      </c>
    </row>
    <row r="16" spans="1:1" x14ac:dyDescent="0.25">
      <c r="A16" s="65" t="s">
        <v>127</v>
      </c>
    </row>
    <row r="17" spans="1:1" x14ac:dyDescent="0.25">
      <c r="A17" s="65" t="s">
        <v>128</v>
      </c>
    </row>
    <row r="18" spans="1:1" x14ac:dyDescent="0.25">
      <c r="A18" s="65" t="s">
        <v>129</v>
      </c>
    </row>
    <row r="21" spans="1:1" x14ac:dyDescent="0.25">
      <c r="A21" s="65" t="s">
        <v>122</v>
      </c>
    </row>
    <row r="22" spans="1:1" x14ac:dyDescent="0.25">
      <c r="A22" s="65" t="s">
        <v>123</v>
      </c>
    </row>
    <row r="23" spans="1:1" x14ac:dyDescent="0.25">
      <c r="A23" s="6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</vt:i4>
      </vt:variant>
    </vt:vector>
  </HeadingPairs>
  <TitlesOfParts>
    <vt:vector size="16" baseType="lpstr">
      <vt:lpstr>Sommario</vt:lpstr>
      <vt:lpstr>0. Contesto istituzionale e dem</vt:lpstr>
      <vt:lpstr>01.Indicatori dom sociale</vt:lpstr>
      <vt:lpstr>Tab.1 Segr. Sociale</vt:lpstr>
      <vt:lpstr>Tab.2 Serv Sociale </vt:lpstr>
      <vt:lpstr>Tab.3 PIS </vt:lpstr>
      <vt:lpstr>Tab. 4 EEMM</vt:lpstr>
      <vt:lpstr>Tab. 5 Rete Territoriale </vt:lpstr>
      <vt:lpstr>Tab.6 InclusioneSoc_lav</vt:lpstr>
      <vt:lpstr>Tab 7.Sistemi informativi</vt:lpstr>
      <vt:lpstr>Tab.8 PUC</vt:lpstr>
      <vt:lpstr>TAB 9.Risorse per obiettivi </vt:lpstr>
      <vt:lpstr>Note per la compilazione</vt:lpstr>
      <vt:lpstr>Elenchi </vt:lpstr>
      <vt:lpstr>'Tab.2 Serv Sociale '!_ftn2</vt:lpstr>
      <vt:lpstr>Sommario!Area_stampa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Pierpaola Paolucci</dc:creator>
  <cp:lastModifiedBy>c.cozzini</cp:lastModifiedBy>
  <cp:lastPrinted>2023-02-17T15:45:02Z</cp:lastPrinted>
  <dcterms:created xsi:type="dcterms:W3CDTF">2018-09-11T06:44:37Z</dcterms:created>
  <dcterms:modified xsi:type="dcterms:W3CDTF">2023-02-27T11:26:44Z</dcterms:modified>
</cp:coreProperties>
</file>